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 date1904="1"/>
  <mc:AlternateContent xmlns:mc="http://schemas.openxmlformats.org/markup-compatibility/2006">
    <mc:Choice Requires="x15">
      <x15ac:absPath xmlns:x15ac="http://schemas.microsoft.com/office/spreadsheetml/2010/11/ac" url="https://indiana-my.sharepoint.com/personal/clively_iu_edu/Documents/S318 2020/"/>
    </mc:Choice>
  </mc:AlternateContent>
  <xr:revisionPtr revIDLastSave="1" documentId="8_{A14F771E-C30B-1147-9770-AA854CF685B5}" xr6:coauthVersionLast="45" xr6:coauthVersionMax="45" xr10:uidLastSave="{7F9607E7-1732-DF49-8AB0-7271AAB84E5E}"/>
  <bookViews>
    <workbookView xWindow="740" yWindow="460" windowWidth="27740" windowHeight="17540" tabRatio="500" xr2:uid="{00000000-000D-0000-FFFF-FFFF00000000}"/>
  </bookViews>
  <sheets>
    <sheet name="Input &amp; graphs" sheetId="3" r:id="rId1"/>
    <sheet name="Calculations" sheetId="1" r:id="rId2"/>
    <sheet name="Notes" sheetId="2" r:id="rId3"/>
  </sheets>
  <definedNames>
    <definedName name="b">Calculations!$C$8</definedName>
    <definedName name="Beta">Calculations!$C$8</definedName>
    <definedName name="I_0">Calculations!$C$9</definedName>
    <definedName name="N">Calculations!$F$9</definedName>
    <definedName name="p">Calculations!$C$7</definedName>
    <definedName name="r_">Calculations!$C$10</definedName>
    <definedName name="v">Calculations!$C$10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1" l="1"/>
  <c r="C8" i="1"/>
  <c r="I6" i="1" s="1"/>
  <c r="C7" i="1"/>
  <c r="B16" i="3" l="1"/>
  <c r="B17" i="3"/>
  <c r="B15" i="3"/>
  <c r="I8" i="1"/>
  <c r="I7" i="1"/>
  <c r="E13" i="1" l="1"/>
  <c r="D13" i="1"/>
  <c r="H13" i="1" l="1"/>
  <c r="B14" i="1" l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C13" i="1" l="1"/>
  <c r="E14" i="1"/>
  <c r="J13" i="1" l="1"/>
  <c r="K13" i="1" s="1"/>
  <c r="I13" i="1"/>
  <c r="G13" i="1"/>
  <c r="F13" i="1"/>
  <c r="C14" i="1" s="1"/>
  <c r="I14" i="1" l="1"/>
  <c r="D14" i="1"/>
  <c r="J14" i="1" s="1"/>
  <c r="K14" i="1" s="1"/>
  <c r="H14" i="1" l="1"/>
  <c r="E15" i="1" s="1"/>
  <c r="G14" i="1"/>
  <c r="F14" i="1"/>
  <c r="C15" i="1" s="1"/>
  <c r="I15" i="1" l="1"/>
  <c r="D15" i="1"/>
  <c r="J15" i="1" s="1"/>
  <c r="K15" i="1" s="1"/>
  <c r="G15" i="1" l="1"/>
  <c r="D16" i="1" s="1"/>
  <c r="H15" i="1"/>
  <c r="E16" i="1" s="1"/>
  <c r="F15" i="1"/>
  <c r="C16" i="1" s="1"/>
  <c r="J16" i="1" l="1"/>
  <c r="K16" i="1" s="1"/>
  <c r="I16" i="1"/>
  <c r="H16" i="1"/>
  <c r="E17" i="1" s="1"/>
  <c r="G16" i="1"/>
  <c r="F16" i="1"/>
  <c r="C17" i="1" s="1"/>
  <c r="I17" i="1" l="1"/>
  <c r="D17" i="1"/>
  <c r="J17" i="1" s="1"/>
  <c r="K17" i="1" s="1"/>
  <c r="H17" i="1" l="1"/>
  <c r="E18" i="1" s="1"/>
  <c r="F17" i="1"/>
  <c r="C18" i="1" s="1"/>
  <c r="G17" i="1"/>
  <c r="I18" i="1" l="1"/>
  <c r="D18" i="1"/>
  <c r="J18" i="1" s="1"/>
  <c r="K18" i="1" s="1"/>
  <c r="H18" i="1" l="1"/>
  <c r="E19" i="1" s="1"/>
  <c r="G18" i="1"/>
  <c r="F18" i="1"/>
  <c r="C19" i="1" s="1"/>
  <c r="I19" i="1" l="1"/>
  <c r="D19" i="1"/>
  <c r="J19" i="1" s="1"/>
  <c r="K19" i="1" s="1"/>
  <c r="G19" i="1" l="1"/>
  <c r="D20" i="1" s="1"/>
  <c r="H19" i="1"/>
  <c r="E20" i="1" s="1"/>
  <c r="F19" i="1"/>
  <c r="C20" i="1" s="1"/>
  <c r="J20" i="1" l="1"/>
  <c r="K20" i="1" s="1"/>
  <c r="I20" i="1"/>
  <c r="H20" i="1"/>
  <c r="E21" i="1" s="1"/>
  <c r="F20" i="1"/>
  <c r="C21" i="1" s="1"/>
  <c r="G20" i="1"/>
  <c r="I21" i="1" l="1"/>
  <c r="D21" i="1"/>
  <c r="J21" i="1" s="1"/>
  <c r="K21" i="1" s="1"/>
  <c r="H21" i="1" l="1"/>
  <c r="E22" i="1" s="1"/>
  <c r="G21" i="1"/>
  <c r="F21" i="1"/>
  <c r="C22" i="1" s="1"/>
  <c r="I22" i="1" l="1"/>
  <c r="D22" i="1"/>
  <c r="J22" i="1" s="1"/>
  <c r="K22" i="1" s="1"/>
  <c r="H22" i="1" l="1"/>
  <c r="E23" i="1" s="1"/>
  <c r="G22" i="1"/>
  <c r="D23" i="1" s="1"/>
  <c r="F22" i="1"/>
  <c r="C23" i="1" s="1"/>
  <c r="J23" i="1" l="1"/>
  <c r="K23" i="1" s="1"/>
  <c r="I23" i="1"/>
  <c r="H23" i="1"/>
  <c r="E24" i="1" s="1"/>
  <c r="F23" i="1"/>
  <c r="C24" i="1" s="1"/>
  <c r="G23" i="1"/>
  <c r="I24" i="1" l="1"/>
  <c r="D24" i="1"/>
  <c r="J24" i="1" s="1"/>
  <c r="K24" i="1" s="1"/>
  <c r="H24" i="1" l="1"/>
  <c r="E25" i="1" s="1"/>
  <c r="F24" i="1"/>
  <c r="C25" i="1" s="1"/>
  <c r="G24" i="1"/>
  <c r="I25" i="1" l="1"/>
  <c r="D25" i="1"/>
  <c r="J25" i="1" s="1"/>
  <c r="K25" i="1" s="1"/>
  <c r="H25" i="1" l="1"/>
  <c r="E26" i="1" s="1"/>
  <c r="G25" i="1"/>
  <c r="F25" i="1"/>
  <c r="C26" i="1" s="1"/>
  <c r="I26" i="1" l="1"/>
  <c r="D26" i="1"/>
  <c r="J26" i="1" s="1"/>
  <c r="K26" i="1" s="1"/>
  <c r="H26" i="1" l="1"/>
  <c r="E27" i="1" s="1"/>
  <c r="G26" i="1"/>
  <c r="D27" i="1" s="1"/>
  <c r="F26" i="1"/>
  <c r="C27" i="1" s="1"/>
  <c r="J27" i="1" l="1"/>
  <c r="K27" i="1" s="1"/>
  <c r="I27" i="1"/>
  <c r="H27" i="1"/>
  <c r="E28" i="1" s="1"/>
  <c r="F27" i="1"/>
  <c r="C28" i="1" s="1"/>
  <c r="G27" i="1"/>
  <c r="I28" i="1" l="1"/>
  <c r="D28" i="1"/>
  <c r="J28" i="1" s="1"/>
  <c r="K28" i="1" s="1"/>
  <c r="H28" i="1" l="1"/>
  <c r="E29" i="1" s="1"/>
  <c r="F28" i="1"/>
  <c r="C29" i="1" s="1"/>
  <c r="G28" i="1"/>
  <c r="I29" i="1" l="1"/>
  <c r="D29" i="1"/>
  <c r="J29" i="1" s="1"/>
  <c r="K29" i="1" s="1"/>
  <c r="H29" i="1" l="1"/>
  <c r="E30" i="1" s="1"/>
  <c r="G29" i="1"/>
  <c r="D30" i="1" s="1"/>
  <c r="F29" i="1"/>
  <c r="C30" i="1" s="1"/>
  <c r="J30" i="1" l="1"/>
  <c r="K30" i="1" s="1"/>
  <c r="I30" i="1"/>
  <c r="H30" i="1"/>
  <c r="E31" i="1" s="1"/>
  <c r="F30" i="1"/>
  <c r="C31" i="1" s="1"/>
  <c r="G30" i="1"/>
  <c r="I31" i="1" l="1"/>
  <c r="D31" i="1"/>
  <c r="J31" i="1" s="1"/>
  <c r="K31" i="1" s="1"/>
  <c r="H31" i="1" l="1"/>
  <c r="E32" i="1" s="1"/>
  <c r="F31" i="1"/>
  <c r="C32" i="1" s="1"/>
  <c r="G31" i="1"/>
  <c r="I32" i="1" l="1"/>
  <c r="D32" i="1"/>
  <c r="J32" i="1" s="1"/>
  <c r="K32" i="1" s="1"/>
  <c r="H32" i="1" l="1"/>
  <c r="E33" i="1" s="1"/>
  <c r="G32" i="1"/>
  <c r="D33" i="1" s="1"/>
  <c r="F32" i="1"/>
  <c r="C33" i="1" s="1"/>
  <c r="J33" i="1" l="1"/>
  <c r="K33" i="1" s="1"/>
  <c r="I33" i="1"/>
  <c r="H33" i="1"/>
  <c r="E34" i="1" s="1"/>
  <c r="F33" i="1"/>
  <c r="C34" i="1" s="1"/>
  <c r="G33" i="1"/>
  <c r="I34" i="1" l="1"/>
  <c r="D34" i="1"/>
  <c r="J34" i="1" s="1"/>
  <c r="K34" i="1" s="1"/>
  <c r="H34" i="1" l="1"/>
  <c r="E35" i="1" s="1"/>
  <c r="F34" i="1"/>
  <c r="C35" i="1" s="1"/>
  <c r="G34" i="1"/>
  <c r="I35" i="1" l="1"/>
  <c r="D35" i="1"/>
  <c r="J35" i="1" s="1"/>
  <c r="K35" i="1" s="1"/>
  <c r="H35" i="1" l="1"/>
  <c r="E36" i="1" s="1"/>
  <c r="G35" i="1"/>
  <c r="D36" i="1" s="1"/>
  <c r="F35" i="1"/>
  <c r="C36" i="1" s="1"/>
  <c r="J36" i="1" l="1"/>
  <c r="K36" i="1" s="1"/>
  <c r="I36" i="1"/>
  <c r="H36" i="1"/>
  <c r="E37" i="1" s="1"/>
  <c r="F36" i="1"/>
  <c r="C37" i="1" s="1"/>
  <c r="G36" i="1"/>
  <c r="I37" i="1" l="1"/>
  <c r="D37" i="1"/>
  <c r="J37" i="1" s="1"/>
  <c r="K37" i="1" s="1"/>
  <c r="H37" i="1" l="1"/>
  <c r="E38" i="1" s="1"/>
  <c r="F37" i="1"/>
  <c r="C38" i="1" s="1"/>
  <c r="G37" i="1"/>
  <c r="I38" i="1" l="1"/>
  <c r="D38" i="1"/>
  <c r="J38" i="1" s="1"/>
  <c r="K38" i="1" s="1"/>
  <c r="H38" i="1" l="1"/>
  <c r="E39" i="1" s="1"/>
  <c r="G38" i="1"/>
  <c r="D39" i="1" s="1"/>
  <c r="F38" i="1"/>
  <c r="C39" i="1" s="1"/>
  <c r="J39" i="1" l="1"/>
  <c r="K39" i="1" s="1"/>
  <c r="I39" i="1"/>
  <c r="H39" i="1"/>
  <c r="E40" i="1" s="1"/>
  <c r="F39" i="1"/>
  <c r="C40" i="1" s="1"/>
  <c r="G39" i="1"/>
  <c r="I40" i="1" l="1"/>
  <c r="D40" i="1"/>
  <c r="J40" i="1" s="1"/>
  <c r="K40" i="1" s="1"/>
  <c r="H40" i="1" l="1"/>
  <c r="E41" i="1" s="1"/>
  <c r="F40" i="1"/>
  <c r="C41" i="1" s="1"/>
  <c r="G40" i="1"/>
  <c r="I41" i="1" l="1"/>
  <c r="D41" i="1"/>
  <c r="J41" i="1" s="1"/>
  <c r="K41" i="1" s="1"/>
  <c r="H41" i="1" l="1"/>
  <c r="E42" i="1" s="1"/>
  <c r="G41" i="1"/>
  <c r="D42" i="1" s="1"/>
  <c r="F41" i="1"/>
  <c r="C42" i="1" s="1"/>
  <c r="J42" i="1" l="1"/>
  <c r="K42" i="1" s="1"/>
  <c r="I42" i="1"/>
  <c r="H42" i="1"/>
  <c r="E43" i="1" s="1"/>
  <c r="F42" i="1"/>
  <c r="C43" i="1" s="1"/>
  <c r="G42" i="1"/>
  <c r="I43" i="1" l="1"/>
  <c r="D43" i="1"/>
  <c r="J43" i="1" s="1"/>
  <c r="K43" i="1" s="1"/>
  <c r="H43" i="1" l="1"/>
  <c r="E44" i="1" s="1"/>
  <c r="F43" i="1"/>
  <c r="C44" i="1" s="1"/>
  <c r="G43" i="1"/>
  <c r="I44" i="1" l="1"/>
  <c r="D44" i="1"/>
  <c r="J44" i="1" s="1"/>
  <c r="K44" i="1" s="1"/>
  <c r="H44" i="1" l="1"/>
  <c r="E45" i="1" s="1"/>
  <c r="G44" i="1"/>
  <c r="D45" i="1" s="1"/>
  <c r="F44" i="1"/>
  <c r="C45" i="1" s="1"/>
  <c r="J45" i="1" l="1"/>
  <c r="K45" i="1" s="1"/>
  <c r="I45" i="1"/>
  <c r="H45" i="1"/>
  <c r="E46" i="1" s="1"/>
  <c r="F45" i="1"/>
  <c r="C46" i="1" s="1"/>
  <c r="G45" i="1"/>
  <c r="I46" i="1" l="1"/>
  <c r="D46" i="1"/>
  <c r="J46" i="1" s="1"/>
  <c r="K46" i="1" s="1"/>
  <c r="H46" i="1" l="1"/>
  <c r="E47" i="1" s="1"/>
  <c r="F46" i="1"/>
  <c r="C47" i="1" s="1"/>
  <c r="G46" i="1"/>
  <c r="I47" i="1" l="1"/>
  <c r="D47" i="1"/>
  <c r="J47" i="1" s="1"/>
  <c r="K47" i="1" s="1"/>
  <c r="H47" i="1" l="1"/>
  <c r="E48" i="1" s="1"/>
  <c r="G47" i="1"/>
  <c r="D48" i="1" s="1"/>
  <c r="F47" i="1"/>
  <c r="C48" i="1" s="1"/>
  <c r="J48" i="1" l="1"/>
  <c r="K48" i="1" s="1"/>
  <c r="I48" i="1"/>
  <c r="H48" i="1"/>
  <c r="E49" i="1" s="1"/>
  <c r="F48" i="1"/>
  <c r="C49" i="1" s="1"/>
  <c r="G48" i="1"/>
  <c r="I49" i="1" l="1"/>
  <c r="D49" i="1"/>
  <c r="J49" i="1" s="1"/>
  <c r="K49" i="1" s="1"/>
  <c r="H49" i="1" l="1"/>
  <c r="E50" i="1" s="1"/>
  <c r="F49" i="1"/>
  <c r="C50" i="1" s="1"/>
  <c r="G49" i="1"/>
  <c r="I50" i="1" l="1"/>
  <c r="D50" i="1"/>
  <c r="J50" i="1" s="1"/>
  <c r="K50" i="1" s="1"/>
  <c r="H50" i="1" l="1"/>
  <c r="E51" i="1" s="1"/>
  <c r="G50" i="1"/>
  <c r="D51" i="1" s="1"/>
  <c r="F50" i="1"/>
  <c r="C51" i="1" s="1"/>
  <c r="J51" i="1" l="1"/>
  <c r="K51" i="1" s="1"/>
  <c r="I51" i="1"/>
  <c r="H51" i="1"/>
  <c r="E52" i="1" s="1"/>
  <c r="F51" i="1"/>
  <c r="C52" i="1" s="1"/>
  <c r="G51" i="1"/>
  <c r="I52" i="1" l="1"/>
  <c r="D52" i="1"/>
  <c r="J52" i="1" s="1"/>
  <c r="K52" i="1" s="1"/>
  <c r="H52" i="1" l="1"/>
  <c r="E53" i="1" s="1"/>
  <c r="F52" i="1"/>
  <c r="C53" i="1" s="1"/>
  <c r="G52" i="1"/>
  <c r="I53" i="1" l="1"/>
  <c r="D53" i="1"/>
  <c r="J53" i="1" s="1"/>
  <c r="K53" i="1" s="1"/>
  <c r="H53" i="1" l="1"/>
  <c r="E54" i="1" s="1"/>
  <c r="G53" i="1"/>
  <c r="D54" i="1" s="1"/>
  <c r="F53" i="1"/>
  <c r="C54" i="1" s="1"/>
  <c r="J54" i="1" l="1"/>
  <c r="K54" i="1" s="1"/>
  <c r="I54" i="1"/>
  <c r="H54" i="1"/>
  <c r="E55" i="1" s="1"/>
  <c r="F54" i="1"/>
  <c r="C55" i="1" s="1"/>
  <c r="G54" i="1"/>
  <c r="I55" i="1" l="1"/>
  <c r="D55" i="1"/>
  <c r="F55" i="1" s="1"/>
  <c r="C56" i="1" s="1"/>
  <c r="J55" i="1" l="1"/>
  <c r="K55" i="1" s="1"/>
  <c r="H55" i="1"/>
  <c r="E56" i="1" s="1"/>
  <c r="I56" i="1"/>
  <c r="G55" i="1"/>
  <c r="D56" i="1" l="1"/>
  <c r="J56" i="1" s="1"/>
  <c r="K56" i="1" s="1"/>
  <c r="H56" i="1" l="1"/>
  <c r="E57" i="1" s="1"/>
  <c r="G56" i="1"/>
  <c r="D57" i="1" s="1"/>
  <c r="F56" i="1"/>
  <c r="C57" i="1" s="1"/>
  <c r="J57" i="1" l="1"/>
  <c r="K57" i="1" s="1"/>
  <c r="I57" i="1"/>
  <c r="H57" i="1"/>
  <c r="E58" i="1" s="1"/>
  <c r="F57" i="1"/>
  <c r="C58" i="1" s="1"/>
  <c r="G57" i="1"/>
  <c r="I58" i="1" l="1"/>
  <c r="D58" i="1"/>
  <c r="J58" i="1" s="1"/>
  <c r="K58" i="1" s="1"/>
  <c r="H58" i="1" l="1"/>
  <c r="E59" i="1" s="1"/>
  <c r="F58" i="1"/>
  <c r="C59" i="1" s="1"/>
  <c r="G58" i="1"/>
  <c r="I59" i="1" l="1"/>
  <c r="D59" i="1"/>
  <c r="J59" i="1" s="1"/>
  <c r="K59" i="1" s="1"/>
  <c r="H59" i="1" l="1"/>
  <c r="G59" i="1"/>
  <c r="D60" i="1" s="1"/>
  <c r="F59" i="1"/>
  <c r="C60" i="1" s="1"/>
  <c r="E60" i="1"/>
  <c r="J60" i="1" l="1"/>
  <c r="K60" i="1" s="1"/>
  <c r="I60" i="1"/>
  <c r="H60" i="1"/>
  <c r="E61" i="1" s="1"/>
  <c r="F60" i="1"/>
  <c r="C61" i="1" s="1"/>
  <c r="G60" i="1"/>
  <c r="I61" i="1" l="1"/>
  <c r="D61" i="1"/>
  <c r="J61" i="1" s="1"/>
  <c r="K61" i="1" s="1"/>
  <c r="H61" i="1" l="1"/>
  <c r="E62" i="1" s="1"/>
  <c r="F61" i="1"/>
  <c r="C62" i="1" s="1"/>
  <c r="G61" i="1"/>
  <c r="I62" i="1" l="1"/>
  <c r="D62" i="1"/>
  <c r="J62" i="1" s="1"/>
  <c r="K62" i="1" s="1"/>
  <c r="H62" i="1" l="1"/>
  <c r="G62" i="1"/>
  <c r="D63" i="1" s="1"/>
  <c r="F62" i="1"/>
  <c r="C63" i="1" s="1"/>
  <c r="E63" i="1"/>
  <c r="J63" i="1" l="1"/>
  <c r="K63" i="1" s="1"/>
  <c r="I63" i="1"/>
  <c r="H63" i="1"/>
  <c r="E64" i="1" s="1"/>
  <c r="F63" i="1"/>
  <c r="C64" i="1" s="1"/>
  <c r="G63" i="1"/>
  <c r="I64" i="1" l="1"/>
  <c r="D64" i="1"/>
  <c r="J64" i="1" s="1"/>
  <c r="K64" i="1" s="1"/>
  <c r="H64" i="1" l="1"/>
  <c r="F64" i="1"/>
  <c r="C65" i="1" s="1"/>
  <c r="G64" i="1"/>
  <c r="E65" i="1"/>
  <c r="I65" i="1" l="1"/>
  <c r="D65" i="1"/>
  <c r="J65" i="1" s="1"/>
  <c r="K65" i="1" s="1"/>
  <c r="H65" i="1" l="1"/>
  <c r="E66" i="1" s="1"/>
  <c r="G65" i="1"/>
  <c r="D66" i="1" s="1"/>
  <c r="F65" i="1"/>
  <c r="C66" i="1" s="1"/>
  <c r="J66" i="1" l="1"/>
  <c r="K66" i="1" s="1"/>
  <c r="I66" i="1"/>
  <c r="H66" i="1"/>
  <c r="E67" i="1" s="1"/>
  <c r="F66" i="1"/>
  <c r="C67" i="1" s="1"/>
  <c r="G66" i="1"/>
  <c r="I67" i="1" l="1"/>
  <c r="D67" i="1"/>
  <c r="J67" i="1" s="1"/>
  <c r="K67" i="1" s="1"/>
  <c r="H67" i="1" l="1"/>
  <c r="F67" i="1"/>
  <c r="C68" i="1" s="1"/>
  <c r="G67" i="1"/>
  <c r="E68" i="1"/>
  <c r="I68" i="1" l="1"/>
  <c r="D68" i="1"/>
  <c r="J68" i="1" s="1"/>
  <c r="K68" i="1" s="1"/>
  <c r="H68" i="1" l="1"/>
  <c r="E69" i="1" s="1"/>
  <c r="G68" i="1"/>
  <c r="D69" i="1" s="1"/>
  <c r="F68" i="1"/>
  <c r="C69" i="1" s="1"/>
  <c r="J69" i="1" l="1"/>
  <c r="K69" i="1" s="1"/>
  <c r="I69" i="1"/>
  <c r="H69" i="1"/>
  <c r="E70" i="1" s="1"/>
  <c r="F69" i="1"/>
  <c r="C70" i="1" s="1"/>
  <c r="G69" i="1"/>
  <c r="I70" i="1" l="1"/>
  <c r="D70" i="1"/>
  <c r="J70" i="1" s="1"/>
  <c r="K70" i="1" s="1"/>
  <c r="H70" i="1" l="1"/>
  <c r="E71" i="1" s="1"/>
  <c r="F70" i="1"/>
  <c r="C71" i="1" s="1"/>
  <c r="G70" i="1"/>
  <c r="I71" i="1" l="1"/>
  <c r="D71" i="1"/>
  <c r="J71" i="1" s="1"/>
  <c r="K71" i="1" s="1"/>
  <c r="H71" i="1" l="1"/>
  <c r="E72" i="1" s="1"/>
  <c r="G71" i="1"/>
  <c r="D72" i="1" s="1"/>
  <c r="F71" i="1"/>
  <c r="C72" i="1" s="1"/>
  <c r="J72" i="1" l="1"/>
  <c r="K72" i="1" s="1"/>
  <c r="I72" i="1"/>
  <c r="H72" i="1"/>
  <c r="E73" i="1" s="1"/>
  <c r="F72" i="1"/>
  <c r="C73" i="1" s="1"/>
  <c r="G72" i="1"/>
  <c r="I73" i="1" l="1"/>
  <c r="D73" i="1"/>
  <c r="F73" i="1" s="1"/>
  <c r="C74" i="1" s="1"/>
  <c r="J73" i="1" l="1"/>
  <c r="K73" i="1" s="1"/>
  <c r="H73" i="1"/>
  <c r="E74" i="1" s="1"/>
  <c r="I74" i="1"/>
  <c r="G73" i="1"/>
  <c r="D74" i="1" l="1"/>
  <c r="J74" i="1" s="1"/>
  <c r="K74" i="1" s="1"/>
  <c r="H74" i="1" l="1"/>
  <c r="E75" i="1" s="1"/>
  <c r="G74" i="1"/>
  <c r="D75" i="1" s="1"/>
  <c r="F74" i="1"/>
  <c r="C75" i="1" s="1"/>
  <c r="J75" i="1" l="1"/>
  <c r="K75" i="1" s="1"/>
  <c r="I75" i="1"/>
  <c r="H75" i="1"/>
  <c r="E76" i="1" s="1"/>
  <c r="F75" i="1"/>
  <c r="C76" i="1" s="1"/>
  <c r="G75" i="1"/>
  <c r="I76" i="1" l="1"/>
  <c r="D76" i="1"/>
  <c r="J76" i="1" s="1"/>
  <c r="K76" i="1" s="1"/>
  <c r="H76" i="1" l="1"/>
  <c r="E77" i="1" s="1"/>
  <c r="F76" i="1"/>
  <c r="C77" i="1" s="1"/>
  <c r="G76" i="1"/>
  <c r="I77" i="1" l="1"/>
  <c r="D77" i="1"/>
  <c r="J77" i="1" s="1"/>
  <c r="K77" i="1" s="1"/>
  <c r="H77" i="1" l="1"/>
  <c r="E78" i="1" s="1"/>
  <c r="G77" i="1"/>
  <c r="D78" i="1" s="1"/>
  <c r="F77" i="1"/>
  <c r="C78" i="1" s="1"/>
  <c r="J78" i="1" l="1"/>
  <c r="K78" i="1" s="1"/>
  <c r="I78" i="1"/>
  <c r="H78" i="1"/>
  <c r="E79" i="1" s="1"/>
  <c r="F78" i="1"/>
  <c r="C79" i="1" s="1"/>
  <c r="G78" i="1"/>
  <c r="I79" i="1" l="1"/>
  <c r="D79" i="1"/>
  <c r="J79" i="1" s="1"/>
  <c r="K79" i="1" s="1"/>
  <c r="H79" i="1" l="1"/>
  <c r="E80" i="1" s="1"/>
  <c r="F79" i="1"/>
  <c r="C80" i="1" s="1"/>
  <c r="G79" i="1"/>
  <c r="I80" i="1" l="1"/>
  <c r="D80" i="1"/>
  <c r="J80" i="1" s="1"/>
  <c r="K80" i="1" s="1"/>
  <c r="H80" i="1" l="1"/>
  <c r="E81" i="1" s="1"/>
  <c r="G80" i="1"/>
  <c r="D81" i="1" s="1"/>
  <c r="F80" i="1"/>
  <c r="C81" i="1" s="1"/>
  <c r="J81" i="1" l="1"/>
  <c r="K81" i="1" s="1"/>
  <c r="I81" i="1"/>
  <c r="H81" i="1"/>
  <c r="E82" i="1" s="1"/>
  <c r="F81" i="1"/>
  <c r="C82" i="1" s="1"/>
  <c r="G81" i="1"/>
  <c r="I82" i="1" l="1"/>
  <c r="D82" i="1"/>
  <c r="J82" i="1" s="1"/>
  <c r="K82" i="1" s="1"/>
  <c r="H82" i="1" l="1"/>
  <c r="E83" i="1" s="1"/>
  <c r="F82" i="1"/>
  <c r="C83" i="1" s="1"/>
  <c r="G82" i="1"/>
  <c r="I83" i="1" l="1"/>
  <c r="D83" i="1"/>
  <c r="J83" i="1" s="1"/>
  <c r="K83" i="1" s="1"/>
  <c r="H83" i="1" l="1"/>
  <c r="E84" i="1" s="1"/>
  <c r="G83" i="1"/>
  <c r="D84" i="1" s="1"/>
  <c r="F83" i="1"/>
  <c r="C84" i="1" s="1"/>
  <c r="J84" i="1" l="1"/>
  <c r="K84" i="1" s="1"/>
  <c r="I84" i="1"/>
  <c r="H84" i="1"/>
  <c r="E85" i="1" s="1"/>
  <c r="F84" i="1"/>
  <c r="C85" i="1" s="1"/>
  <c r="G84" i="1"/>
  <c r="I85" i="1" l="1"/>
  <c r="D85" i="1"/>
  <c r="J85" i="1" s="1"/>
  <c r="K85" i="1" s="1"/>
  <c r="H85" i="1" l="1"/>
  <c r="F85" i="1"/>
  <c r="C86" i="1" s="1"/>
  <c r="G85" i="1"/>
  <c r="E86" i="1"/>
  <c r="I86" i="1" l="1"/>
  <c r="D86" i="1"/>
  <c r="J86" i="1" s="1"/>
  <c r="K86" i="1" s="1"/>
  <c r="H86" i="1" l="1"/>
  <c r="E87" i="1" s="1"/>
  <c r="G86" i="1"/>
  <c r="D87" i="1" s="1"/>
  <c r="F86" i="1"/>
  <c r="C87" i="1" s="1"/>
  <c r="J87" i="1" l="1"/>
  <c r="K87" i="1" s="1"/>
  <c r="I87" i="1"/>
  <c r="H87" i="1"/>
  <c r="E88" i="1" s="1"/>
  <c r="F87" i="1"/>
  <c r="C88" i="1" s="1"/>
  <c r="G87" i="1"/>
  <c r="I88" i="1" l="1"/>
  <c r="D88" i="1"/>
  <c r="J88" i="1" s="1"/>
  <c r="K88" i="1" s="1"/>
  <c r="H88" i="1" l="1"/>
  <c r="E89" i="1" s="1"/>
  <c r="F88" i="1"/>
  <c r="C89" i="1" s="1"/>
  <c r="G88" i="1"/>
  <c r="I89" i="1" l="1"/>
  <c r="D89" i="1"/>
  <c r="J89" i="1" s="1"/>
  <c r="K89" i="1" s="1"/>
  <c r="H89" i="1" l="1"/>
  <c r="E90" i="1" s="1"/>
  <c r="G89" i="1"/>
  <c r="D90" i="1" s="1"/>
  <c r="F89" i="1"/>
  <c r="C90" i="1" s="1"/>
  <c r="J90" i="1" l="1"/>
  <c r="K90" i="1" s="1"/>
  <c r="I90" i="1"/>
  <c r="H90" i="1"/>
  <c r="E91" i="1" s="1"/>
  <c r="F90" i="1"/>
  <c r="C91" i="1" s="1"/>
  <c r="G90" i="1"/>
  <c r="I91" i="1" l="1"/>
  <c r="D91" i="1"/>
  <c r="J91" i="1" s="1"/>
  <c r="K91" i="1" s="1"/>
  <c r="H91" i="1" l="1"/>
  <c r="E92" i="1" s="1"/>
  <c r="F91" i="1"/>
  <c r="C92" i="1" s="1"/>
  <c r="G91" i="1"/>
  <c r="I92" i="1" l="1"/>
  <c r="D92" i="1"/>
  <c r="J92" i="1" s="1"/>
  <c r="K92" i="1" s="1"/>
  <c r="H92" i="1" l="1"/>
  <c r="E93" i="1" s="1"/>
  <c r="G92" i="1"/>
  <c r="D93" i="1" s="1"/>
  <c r="F92" i="1"/>
  <c r="C93" i="1" s="1"/>
  <c r="J93" i="1" l="1"/>
  <c r="K93" i="1" s="1"/>
  <c r="I93" i="1"/>
  <c r="H93" i="1"/>
  <c r="E94" i="1" s="1"/>
  <c r="F93" i="1"/>
  <c r="C94" i="1" s="1"/>
  <c r="G93" i="1"/>
  <c r="I94" i="1" l="1"/>
  <c r="D94" i="1"/>
  <c r="J94" i="1" s="1"/>
  <c r="K94" i="1" s="1"/>
  <c r="H94" i="1" l="1"/>
  <c r="E95" i="1" s="1"/>
  <c r="F94" i="1"/>
  <c r="C95" i="1" s="1"/>
  <c r="G94" i="1"/>
  <c r="I95" i="1" l="1"/>
  <c r="D95" i="1"/>
  <c r="J95" i="1" s="1"/>
  <c r="K95" i="1" s="1"/>
  <c r="H95" i="1" l="1"/>
  <c r="E96" i="1" s="1"/>
  <c r="G95" i="1"/>
  <c r="D96" i="1" s="1"/>
  <c r="F95" i="1"/>
  <c r="C96" i="1" s="1"/>
  <c r="J96" i="1" l="1"/>
  <c r="K96" i="1" s="1"/>
  <c r="I96" i="1"/>
  <c r="H96" i="1"/>
  <c r="E97" i="1" s="1"/>
  <c r="F96" i="1"/>
  <c r="C97" i="1" s="1"/>
  <c r="G96" i="1"/>
  <c r="I97" i="1" l="1"/>
  <c r="D97" i="1"/>
  <c r="F97" i="1" s="1"/>
  <c r="C98" i="1" s="1"/>
  <c r="J97" i="1" l="1"/>
  <c r="K97" i="1" s="1"/>
  <c r="H97" i="1"/>
  <c r="E98" i="1" s="1"/>
  <c r="I98" i="1"/>
  <c r="G97" i="1"/>
  <c r="D98" i="1" l="1"/>
  <c r="J98" i="1" s="1"/>
  <c r="K98" i="1" s="1"/>
  <c r="H98" i="1" l="1"/>
  <c r="E99" i="1" s="1"/>
  <c r="G98" i="1"/>
  <c r="D99" i="1" s="1"/>
  <c r="F98" i="1"/>
  <c r="C99" i="1" s="1"/>
  <c r="J99" i="1" l="1"/>
  <c r="K99" i="1" s="1"/>
  <c r="I99" i="1"/>
  <c r="H99" i="1"/>
  <c r="E100" i="1" s="1"/>
  <c r="F99" i="1"/>
  <c r="C100" i="1" s="1"/>
  <c r="G99" i="1"/>
  <c r="I100" i="1" l="1"/>
  <c r="D100" i="1"/>
  <c r="F100" i="1" s="1"/>
  <c r="C101" i="1" s="1"/>
  <c r="J100" i="1" l="1"/>
  <c r="K100" i="1" s="1"/>
  <c r="H100" i="1"/>
  <c r="E101" i="1" s="1"/>
  <c r="I101" i="1"/>
  <c r="G100" i="1"/>
  <c r="D101" i="1" l="1"/>
  <c r="J101" i="1" s="1"/>
  <c r="K101" i="1" s="1"/>
  <c r="H101" i="1" l="1"/>
  <c r="E102" i="1" s="1"/>
  <c r="G101" i="1"/>
  <c r="D102" i="1" s="1"/>
  <c r="F101" i="1"/>
  <c r="C102" i="1" s="1"/>
  <c r="J102" i="1" l="1"/>
  <c r="K102" i="1" s="1"/>
  <c r="I102" i="1"/>
  <c r="H102" i="1"/>
  <c r="E103" i="1" s="1"/>
  <c r="F102" i="1"/>
  <c r="C103" i="1" s="1"/>
  <c r="G102" i="1"/>
  <c r="I103" i="1" l="1"/>
  <c r="D103" i="1"/>
  <c r="F103" i="1" s="1"/>
  <c r="C104" i="1" s="1"/>
  <c r="J103" i="1" l="1"/>
  <c r="K103" i="1" s="1"/>
  <c r="H103" i="1"/>
  <c r="E104" i="1" s="1"/>
  <c r="I104" i="1"/>
  <c r="G103" i="1"/>
  <c r="D104" i="1" l="1"/>
  <c r="J104" i="1" s="1"/>
  <c r="K104" i="1" s="1"/>
  <c r="H104" i="1" l="1"/>
  <c r="E105" i="1" s="1"/>
  <c r="G104" i="1"/>
  <c r="D105" i="1" s="1"/>
  <c r="F104" i="1"/>
  <c r="C105" i="1" s="1"/>
  <c r="J105" i="1" l="1"/>
  <c r="K105" i="1" s="1"/>
  <c r="I105" i="1"/>
  <c r="G105" i="1"/>
  <c r="H105" i="1"/>
  <c r="E106" i="1" s="1"/>
  <c r="F105" i="1"/>
  <c r="C106" i="1" s="1"/>
  <c r="I106" i="1" l="1"/>
  <c r="D106" i="1"/>
  <c r="J106" i="1" s="1"/>
  <c r="K106" i="1" s="1"/>
  <c r="H106" i="1" l="1"/>
  <c r="E107" i="1" s="1"/>
  <c r="F106" i="1"/>
  <c r="C107" i="1" s="1"/>
  <c r="G106" i="1"/>
  <c r="D107" i="1" s="1"/>
  <c r="J107" i="1" l="1"/>
  <c r="K107" i="1" s="1"/>
  <c r="H107" i="1"/>
  <c r="E108" i="1" s="1"/>
  <c r="I107" i="1"/>
  <c r="G107" i="1"/>
  <c r="D108" i="1" s="1"/>
  <c r="F107" i="1"/>
  <c r="C108" i="1" s="1"/>
  <c r="J108" i="1" l="1"/>
  <c r="K108" i="1" s="1"/>
  <c r="I108" i="1"/>
  <c r="H108" i="1"/>
  <c r="E109" i="1" s="1"/>
  <c r="F108" i="1"/>
  <c r="C109" i="1" s="1"/>
  <c r="G108" i="1"/>
  <c r="I109" i="1" l="1"/>
  <c r="D109" i="1"/>
  <c r="J109" i="1" s="1"/>
  <c r="K109" i="1" s="1"/>
  <c r="H109" i="1" l="1"/>
  <c r="G109" i="1"/>
  <c r="E110" i="1"/>
  <c r="F109" i="1"/>
  <c r="C110" i="1" s="1"/>
  <c r="I110" i="1" l="1"/>
  <c r="D110" i="1"/>
  <c r="J110" i="1" s="1"/>
  <c r="K110" i="1" s="1"/>
  <c r="H110" i="1" l="1"/>
  <c r="G110" i="1"/>
  <c r="D111" i="1" s="1"/>
  <c r="E111" i="1"/>
  <c r="F110" i="1"/>
  <c r="C111" i="1" s="1"/>
  <c r="J111" i="1" l="1"/>
  <c r="K111" i="1" s="1"/>
  <c r="I111" i="1"/>
  <c r="H111" i="1"/>
  <c r="E112" i="1" s="1"/>
  <c r="F111" i="1"/>
  <c r="C112" i="1" s="1"/>
  <c r="G111" i="1"/>
  <c r="I112" i="1" l="1"/>
  <c r="D112" i="1"/>
  <c r="J112" i="1" s="1"/>
  <c r="K112" i="1" s="1"/>
  <c r="H112" i="1" l="1"/>
  <c r="E113" i="1" s="1"/>
  <c r="G112" i="1"/>
  <c r="F112" i="1"/>
  <c r="C113" i="1" s="1"/>
  <c r="I113" i="1" l="1"/>
  <c r="D113" i="1"/>
  <c r="J113" i="1" s="1"/>
  <c r="K113" i="1" s="1"/>
  <c r="H113" i="1" l="1"/>
  <c r="G113" i="1"/>
  <c r="D114" i="1" s="1"/>
  <c r="E114" i="1"/>
  <c r="F113" i="1"/>
  <c r="C114" i="1" s="1"/>
  <c r="J114" i="1" l="1"/>
  <c r="K114" i="1" s="1"/>
  <c r="I114" i="1"/>
  <c r="H114" i="1"/>
  <c r="E115" i="1" s="1"/>
  <c r="F114" i="1"/>
  <c r="C115" i="1" s="1"/>
  <c r="G114" i="1"/>
  <c r="I115" i="1" l="1"/>
  <c r="D115" i="1"/>
  <c r="J115" i="1" s="1"/>
  <c r="K115" i="1" s="1"/>
  <c r="H115" i="1" l="1"/>
  <c r="E116" i="1" s="1"/>
  <c r="G115" i="1"/>
  <c r="F115" i="1"/>
  <c r="C116" i="1" s="1"/>
  <c r="I116" i="1" l="1"/>
  <c r="D116" i="1"/>
  <c r="J116" i="1" s="1"/>
  <c r="K116" i="1" s="1"/>
  <c r="H116" i="1" l="1"/>
  <c r="E117" i="1" s="1"/>
  <c r="G116" i="1"/>
  <c r="D117" i="1" s="1"/>
  <c r="F116" i="1"/>
  <c r="C117" i="1" s="1"/>
  <c r="J117" i="1" l="1"/>
  <c r="K117" i="1" s="1"/>
  <c r="I117" i="1"/>
  <c r="H117" i="1"/>
  <c r="E118" i="1" s="1"/>
  <c r="F117" i="1"/>
  <c r="C118" i="1" s="1"/>
  <c r="G117" i="1"/>
  <c r="I118" i="1" l="1"/>
  <c r="D118" i="1"/>
  <c r="J118" i="1" s="1"/>
  <c r="K118" i="1" s="1"/>
  <c r="H118" i="1" l="1"/>
  <c r="E119" i="1" s="1"/>
  <c r="G118" i="1"/>
  <c r="F118" i="1"/>
  <c r="C119" i="1" s="1"/>
  <c r="I119" i="1" l="1"/>
  <c r="D119" i="1"/>
  <c r="J119" i="1" s="1"/>
  <c r="K119" i="1" s="1"/>
  <c r="H119" i="1" l="1"/>
  <c r="E120" i="1" s="1"/>
  <c r="G119" i="1"/>
  <c r="D120" i="1" s="1"/>
  <c r="F119" i="1"/>
  <c r="C120" i="1" s="1"/>
  <c r="J120" i="1" l="1"/>
  <c r="K120" i="1" s="1"/>
  <c r="I120" i="1"/>
  <c r="H120" i="1"/>
  <c r="E121" i="1" s="1"/>
  <c r="F120" i="1"/>
  <c r="C121" i="1" s="1"/>
  <c r="G120" i="1"/>
  <c r="I121" i="1" l="1"/>
  <c r="D121" i="1"/>
  <c r="J121" i="1" s="1"/>
  <c r="K121" i="1" s="1"/>
  <c r="H121" i="1" l="1"/>
  <c r="G121" i="1"/>
  <c r="F121" i="1"/>
  <c r="C122" i="1" s="1"/>
  <c r="E122" i="1"/>
  <c r="I122" i="1" l="1"/>
  <c r="D122" i="1"/>
  <c r="J122" i="1" s="1"/>
  <c r="K122" i="1" s="1"/>
  <c r="H122" i="1" l="1"/>
  <c r="E123" i="1" s="1"/>
  <c r="G122" i="1"/>
  <c r="D123" i="1" s="1"/>
  <c r="F122" i="1"/>
  <c r="C123" i="1" s="1"/>
  <c r="J123" i="1" l="1"/>
  <c r="K123" i="1" s="1"/>
  <c r="I123" i="1"/>
  <c r="H123" i="1"/>
  <c r="E124" i="1" s="1"/>
  <c r="F123" i="1"/>
  <c r="C124" i="1" s="1"/>
  <c r="G123" i="1"/>
  <c r="I124" i="1" l="1"/>
  <c r="D124" i="1"/>
  <c r="J124" i="1" s="1"/>
  <c r="K124" i="1" s="1"/>
  <c r="H124" i="1" l="1"/>
  <c r="E125" i="1" s="1"/>
  <c r="G124" i="1"/>
  <c r="F124" i="1"/>
  <c r="C125" i="1" s="1"/>
  <c r="I125" i="1" l="1"/>
  <c r="D125" i="1"/>
  <c r="J125" i="1" s="1"/>
  <c r="K125" i="1" s="1"/>
  <c r="H125" i="1" l="1"/>
  <c r="E126" i="1" s="1"/>
  <c r="G125" i="1"/>
  <c r="D126" i="1" s="1"/>
  <c r="F125" i="1"/>
  <c r="C126" i="1" s="1"/>
  <c r="J126" i="1" l="1"/>
  <c r="K126" i="1" s="1"/>
  <c r="I126" i="1"/>
  <c r="H126" i="1"/>
  <c r="E127" i="1" s="1"/>
  <c r="F126" i="1"/>
  <c r="C127" i="1" s="1"/>
  <c r="G126" i="1"/>
  <c r="I127" i="1" l="1"/>
  <c r="D127" i="1"/>
  <c r="J127" i="1" s="1"/>
  <c r="K127" i="1" s="1"/>
  <c r="H127" i="1" l="1"/>
  <c r="E128" i="1" s="1"/>
  <c r="G127" i="1"/>
  <c r="F127" i="1"/>
  <c r="C128" i="1" s="1"/>
  <c r="H130" i="1" l="1"/>
  <c r="I128" i="1"/>
  <c r="D128" i="1"/>
  <c r="J128" i="1" s="1"/>
  <c r="K128" i="1" s="1"/>
  <c r="H128" i="1" l="1"/>
  <c r="J130" i="1"/>
  <c r="I9" i="1" s="1"/>
  <c r="B18" i="3" s="1"/>
  <c r="G128" i="1"/>
  <c r="F128" i="1"/>
</calcChain>
</file>

<file path=xl/sharedStrings.xml><?xml version="1.0" encoding="utf-8"?>
<sst xmlns="http://schemas.openxmlformats.org/spreadsheetml/2006/main" count="87" uniqueCount="62">
  <si>
    <t>t</t>
  </si>
  <si>
    <t>I(0)</t>
  </si>
  <si>
    <t>N</t>
  </si>
  <si>
    <t>removed</t>
  </si>
  <si>
    <t>Removed(t)</t>
  </si>
  <si>
    <t>Removed(t+1)</t>
  </si>
  <si>
    <t>Infected(t)</t>
  </si>
  <si>
    <t>Susceptible(t)</t>
  </si>
  <si>
    <t xml:space="preserve">The black line is the number of infected individuals at any time point.  </t>
  </si>
  <si>
    <t xml:space="preserve">The red line is the number of suscpetible individuals at any time point.  </t>
  </si>
  <si>
    <t>2. Now imagine that we could increase the rate at which individuals become immune</t>
  </si>
  <si>
    <t>Beta</t>
  </si>
  <si>
    <t>Set Beta back to 0.00005</t>
  </si>
  <si>
    <t>p</t>
  </si>
  <si>
    <t>N new inf</t>
  </si>
  <si>
    <t>4. Increase the percent vaccinated (p) from zero  in increments of 0.1</t>
  </si>
  <si>
    <t>vac. threshold --&gt;</t>
  </si>
  <si>
    <t>Cummulative tot inf --&gt;</t>
  </si>
  <si>
    <t>r</t>
  </si>
  <si>
    <t>Increase r from 0.1 to 0.25.  What happened?</t>
  </si>
  <si>
    <t>3.  Change r back to 0.1</t>
  </si>
  <si>
    <t>Now further reduce transmission (Beta) to 0.00001.  What happened?</t>
  </si>
  <si>
    <t>1. Imagine that we could reduce transmisson.  Change Beta from 0.0001 to 0.00005.  What happened?</t>
  </si>
  <si>
    <t>Note: use "undo" and "do" to go back and forth.  Note what happens to R0, the vac. threshold, and total cummuative infection</t>
  </si>
  <si>
    <t>Beta is the transmission coefficient, r (removal) is the rate of aquired immunity or mortality, p is propotion vaccinated</t>
  </si>
  <si>
    <t>5.  Now, create your own "experiment"</t>
  </si>
  <si>
    <t>&lt;--proportion vaccinated</t>
  </si>
  <si>
    <t>&lt;--Transmission coeff.</t>
  </si>
  <si>
    <t>&lt;-- removal</t>
  </si>
  <si>
    <t>Discuss your results in terms of the vaccination threshold.</t>
  </si>
  <si>
    <t>Intial values: Beta = 0.0001; r = 0.10; p = 0</t>
  </si>
  <si>
    <t>set the rate of acuired immunity (r) to 0.1, and set p to 0.  Describe the curves</t>
  </si>
  <si>
    <t xml:space="preserve">Experiment.  set transmission (Beta) to 0.0001.  </t>
  </si>
  <si>
    <t>C. Lively for Honors Evolution 2020.  Indiana Univesity</t>
  </si>
  <si>
    <t>R(t)</t>
  </si>
  <si>
    <t>Reproductive num</t>
  </si>
  <si>
    <t>Susc(t+1)</t>
  </si>
  <si>
    <t>Infecte(t+1)</t>
  </si>
  <si>
    <t>This workbook is focused on the number of Suscpetible, Infected and Removed in a population, using a discrete time model.  see also  https://mathinsight.org/discrete_sir_infectious_disease_model</t>
  </si>
  <si>
    <t>The thin gray line is the cummulative number of infections</t>
  </si>
  <si>
    <t>Cummulative N of infections</t>
  </si>
  <si>
    <t>Notes</t>
  </si>
  <si>
    <t>&lt;--adjusted for vaccination</t>
  </si>
  <si>
    <t>1.  The number of new infections at time 1 is less than R0.  But keep in mind that the idex case is still in the population for 1/r timesteps.  R0 should be equal to the number of new infections at time 1 times 1/r</t>
  </si>
  <si>
    <t xml:space="preserve">The blue line is the number of indviduals that became infected and then either became immune or died from infection. </t>
  </si>
  <si>
    <t>R0 without vacc--&gt;</t>
  </si>
  <si>
    <t>R0  (adjusted for vacc)--&gt;</t>
  </si>
  <si>
    <t>&lt;--dends on Ro w/o vac</t>
  </si>
  <si>
    <t>Note: use "undo" and "do" to go back and forth.</t>
  </si>
  <si>
    <t xml:space="preserve">  Note what happens to R0, the vac. threshold, and total cummuative infection</t>
  </si>
  <si>
    <t>R0  (adj. for vacc)--&gt;</t>
  </si>
  <si>
    <t>Change only the values in red.</t>
  </si>
  <si>
    <t>Don't change these values.  Input values on input page</t>
  </si>
  <si>
    <t>Beta is the transmission coefficient.  r (removal rate) is the rate of aquired immunity or mortality.  p is propotion vaccinated</t>
  </si>
  <si>
    <t>2.  Vaccination threshold is the proportion that need to be vaccinated to prevent disease spread.</t>
  </si>
  <si>
    <t>&lt;--rate of removal</t>
  </si>
  <si>
    <t>The dashed gray line is the cummulative number of infections</t>
  </si>
  <si>
    <t>Note: herd immunity is</t>
  </si>
  <si>
    <t>reached at the same point</t>
  </si>
  <si>
    <t>as the vaccination threshold</t>
  </si>
  <si>
    <t>Don't cange the blue values</t>
  </si>
  <si>
    <t>change red values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</si>
</sst>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7" x14ac:knownFonts="1">
    <font>
      <sz val="10"/>
      <name val="Verdana"/>
    </font>
    <font>
      <b/>
      <sz val="10"/>
      <name val="Verdana"/>
      <family val="2"/>
    </font>
    <font>
      <sz val="10"/>
      <color indexed="10"/>
      <name val="Verdana"/>
      <family val="2"/>
    </font>
    <font>
      <sz val="12"/>
      <name val="Verdana"/>
      <family val="2"/>
    </font>
    <font>
      <b/>
      <sz val="10"/>
      <name val="Verdana"/>
      <family val="2"/>
    </font>
    <font>
      <b/>
      <sz val="12"/>
      <color rgb="FF0070C0"/>
      <name val="Verdana"/>
      <family val="2"/>
    </font>
    <font>
      <b/>
      <sz val="12"/>
      <name val="Verdana"/>
      <family val="2"/>
    </font>
    <font>
      <b/>
      <sz val="12"/>
      <color rgb="FFFF0000"/>
      <name val="Verdana"/>
      <family val="2"/>
    </font>
    <font>
      <sz val="10"/>
      <name val="Verdana"/>
      <family val="2"/>
    </font>
    <font>
      <sz val="12"/>
      <color rgb="FFFF0000"/>
      <name val="Verdana"/>
      <family val="2"/>
    </font>
    <font>
      <sz val="12"/>
      <color rgb="FF0070C0"/>
      <name val="Verdana"/>
      <family val="2"/>
    </font>
    <font>
      <sz val="12"/>
      <color theme="1"/>
      <name val="Verdana"/>
      <family val="2"/>
    </font>
    <font>
      <sz val="10"/>
      <color theme="1"/>
      <name val="Verdana"/>
      <family val="2"/>
    </font>
    <font>
      <sz val="12"/>
      <color theme="0" tint="-0.499984740745262"/>
      <name val="Verdana"/>
      <family val="2"/>
    </font>
    <font>
      <b/>
      <sz val="10"/>
      <color rgb="FF0070C0"/>
      <name val="Verdana"/>
      <family val="2"/>
    </font>
    <font>
      <b/>
      <sz val="12"/>
      <color theme="1"/>
      <name val="Verdana"/>
      <family val="2"/>
    </font>
    <font>
      <b/>
      <sz val="10"/>
      <color theme="1"/>
      <name val="Verdana"/>
      <family val="2"/>
    </font>
    <font>
      <b/>
      <sz val="12"/>
      <color rgb="FF00B050"/>
      <name val="Verdana"/>
      <family val="2"/>
    </font>
    <font>
      <b/>
      <sz val="14"/>
      <name val="Arial"/>
      <family val="2"/>
    </font>
    <font>
      <sz val="14"/>
      <name val="Arial"/>
      <family val="2"/>
    </font>
    <font>
      <sz val="10"/>
      <color theme="4"/>
      <name val="Verdana"/>
      <family val="2"/>
    </font>
    <font>
      <sz val="10"/>
      <color rgb="FFFF0000"/>
      <name val="Verdana"/>
      <family val="2"/>
    </font>
    <font>
      <sz val="14"/>
      <color rgb="FFFF0000"/>
      <name val="Verdana"/>
      <family val="2"/>
    </font>
    <font>
      <sz val="14"/>
      <name val="Verdana"/>
      <family val="2"/>
    </font>
    <font>
      <sz val="14"/>
      <color theme="1"/>
      <name val="Verdana"/>
      <family val="2"/>
    </font>
    <font>
      <sz val="14"/>
      <color rgb="FF0070C0"/>
      <name val="Verdana"/>
      <family val="2"/>
    </font>
    <font>
      <sz val="14"/>
      <color theme="0" tint="-0.499984740745262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/>
    <xf numFmtId="2" fontId="0" fillId="0" borderId="0" xfId="0" applyNumberFormat="1"/>
    <xf numFmtId="2" fontId="2" fillId="0" borderId="0" xfId="0" applyNumberFormat="1" applyFont="1"/>
    <xf numFmtId="0" fontId="3" fillId="0" borderId="0" xfId="0" applyFont="1"/>
    <xf numFmtId="1" fontId="0" fillId="0" borderId="0" xfId="0" applyNumberFormat="1"/>
    <xf numFmtId="1" fontId="2" fillId="0" borderId="0" xfId="0" applyNumberFormat="1" applyFont="1"/>
    <xf numFmtId="0" fontId="1" fillId="0" borderId="0" xfId="0" applyFont="1" applyAlignment="1">
      <alignment horizontal="center"/>
    </xf>
    <xf numFmtId="0" fontId="5" fillId="0" borderId="0" xfId="0" applyFont="1" applyFill="1"/>
    <xf numFmtId="0" fontId="4" fillId="0" borderId="0" xfId="0" applyFont="1" applyAlignment="1">
      <alignment horizontal="center"/>
    </xf>
    <xf numFmtId="0" fontId="6" fillId="0" borderId="0" xfId="0" applyFont="1" applyFill="1"/>
    <xf numFmtId="164" fontId="3" fillId="0" borderId="0" xfId="0" applyNumberFormat="1" applyFont="1"/>
    <xf numFmtId="164" fontId="0" fillId="0" borderId="0" xfId="0" applyNumberFormat="1"/>
    <xf numFmtId="164" fontId="1" fillId="0" borderId="0" xfId="0" applyNumberFormat="1" applyFont="1" applyAlignment="1">
      <alignment horizontal="center"/>
    </xf>
    <xf numFmtId="0" fontId="8" fillId="0" borderId="0" xfId="0" applyFont="1"/>
    <xf numFmtId="0" fontId="9" fillId="0" borderId="0" xfId="0" applyFont="1"/>
    <xf numFmtId="0" fontId="3" fillId="0" borderId="0" xfId="0" applyFont="1" applyFill="1"/>
    <xf numFmtId="1" fontId="8" fillId="0" borderId="0" xfId="0" applyNumberFormat="1" applyFont="1"/>
    <xf numFmtId="2" fontId="8" fillId="0" borderId="0" xfId="0" applyNumberFormat="1" applyFont="1"/>
    <xf numFmtId="0" fontId="6" fillId="0" borderId="0" xfId="0" applyFont="1"/>
    <xf numFmtId="0" fontId="10" fillId="0" borderId="0" xfId="0" applyFont="1"/>
    <xf numFmtId="0" fontId="11" fillId="0" borderId="0" xfId="0" applyFont="1"/>
    <xf numFmtId="0" fontId="7" fillId="0" borderId="0" xfId="0" applyFont="1" applyFill="1"/>
    <xf numFmtId="0" fontId="7" fillId="0" borderId="0" xfId="0" applyFont="1"/>
    <xf numFmtId="0" fontId="12" fillId="0" borderId="0" xfId="0" applyFont="1"/>
    <xf numFmtId="1" fontId="12" fillId="0" borderId="0" xfId="0" applyNumberFormat="1" applyFont="1"/>
    <xf numFmtId="0" fontId="8" fillId="0" borderId="0" xfId="0" applyFont="1" applyAlignment="1">
      <alignment horizontal="right"/>
    </xf>
    <xf numFmtId="0" fontId="0" fillId="0" borderId="0" xfId="0" applyAlignment="1">
      <alignment horizontal="right"/>
    </xf>
    <xf numFmtId="164" fontId="8" fillId="0" borderId="0" xfId="0" applyNumberFormat="1" applyFont="1"/>
    <xf numFmtId="2" fontId="1" fillId="0" borderId="0" xfId="0" applyNumberFormat="1" applyFont="1"/>
    <xf numFmtId="0" fontId="13" fillId="0" borderId="0" xfId="0" applyFont="1"/>
    <xf numFmtId="2" fontId="5" fillId="0" borderId="0" xfId="0" applyNumberFormat="1" applyFont="1"/>
    <xf numFmtId="0" fontId="14" fillId="0" borderId="0" xfId="0" applyFont="1" applyAlignment="1">
      <alignment horizontal="right"/>
    </xf>
    <xf numFmtId="1" fontId="5" fillId="0" borderId="0" xfId="0" applyNumberFormat="1" applyFont="1"/>
    <xf numFmtId="164" fontId="5" fillId="0" borderId="0" xfId="0" applyNumberFormat="1" applyFont="1"/>
    <xf numFmtId="0" fontId="6" fillId="0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15" fillId="0" borderId="0" xfId="0" applyFont="1" applyFill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7" fillId="0" borderId="0" xfId="0" applyFont="1" applyFill="1"/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8" xfId="0" applyFill="1" applyBorder="1"/>
    <xf numFmtId="0" fontId="18" fillId="2" borderId="2" xfId="0" applyFont="1" applyFill="1" applyBorder="1"/>
    <xf numFmtId="0" fontId="19" fillId="2" borderId="3" xfId="0" applyFont="1" applyFill="1" applyBorder="1"/>
    <xf numFmtId="0" fontId="18" fillId="2" borderId="5" xfId="0" applyFont="1" applyFill="1" applyBorder="1"/>
    <xf numFmtId="0" fontId="18" fillId="2" borderId="0" xfId="0" applyFont="1" applyFill="1" applyBorder="1"/>
    <xf numFmtId="0" fontId="19" fillId="2" borderId="0" xfId="0" applyFont="1" applyFill="1" applyBorder="1"/>
    <xf numFmtId="0" fontId="19" fillId="2" borderId="5" xfId="0" applyFont="1" applyFill="1" applyBorder="1"/>
    <xf numFmtId="0" fontId="19" fillId="2" borderId="7" xfId="0" applyFont="1" applyFill="1" applyBorder="1"/>
    <xf numFmtId="0" fontId="19" fillId="2" borderId="1" xfId="0" applyFont="1" applyFill="1" applyBorder="1"/>
    <xf numFmtId="0" fontId="20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52006649548359"/>
          <c:y val="6.0054056810648175E-2"/>
          <c:w val="0.77193185947910359"/>
          <c:h val="0.7754806466418481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Calculations!$C$12</c:f>
              <c:strCache>
                <c:ptCount val="1"/>
                <c:pt idx="0">
                  <c:v>Susceptible(t)</c:v>
                </c:pt>
              </c:strCache>
            </c:strRef>
          </c:tx>
          <c:spPr>
            <a:ln w="38100">
              <a:solidFill>
                <a:srgbClr val="DD0806"/>
              </a:solidFill>
              <a:prstDash val="solid"/>
            </a:ln>
          </c:spPr>
          <c:marker>
            <c:symbol val="none"/>
          </c:marker>
          <c:xVal>
            <c:numRef>
              <c:f>Calculations!$B$13:$B$128</c:f>
              <c:numCache>
                <c:formatCode>General</c:formatCode>
                <c:ptCount val="1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</c:numCache>
            </c:numRef>
          </c:xVal>
          <c:yVal>
            <c:numRef>
              <c:f>Calculations!$C$13:$C$128</c:f>
              <c:numCache>
                <c:formatCode>0</c:formatCode>
                <c:ptCount val="116"/>
                <c:pt idx="0">
                  <c:v>9999</c:v>
                </c:pt>
                <c:pt idx="1">
                  <c:v>9998.5000500000006</c:v>
                </c:pt>
                <c:pt idx="2">
                  <c:v>9997.8001799927515</c:v>
                </c:pt>
                <c:pt idx="3">
                  <c:v>9996.8204830522391</c:v>
                </c:pt>
                <c:pt idx="4">
                  <c:v>9995.44914948523</c:v>
                </c:pt>
                <c:pt idx="5">
                  <c:v>9993.529763831968</c:v>
                </c:pt>
                <c:pt idx="6">
                  <c:v>9990.8435765759987</c:v>
                </c:pt>
                <c:pt idx="7">
                  <c:v>9987.0847940356671</c:v>
                </c:pt>
                <c:pt idx="8">
                  <c:v>9981.8261984772544</c:v>
                </c:pt>
                <c:pt idx="9">
                  <c:v>9974.4714351019611</c:v>
                </c:pt>
                <c:pt idx="10">
                  <c:v>9964.1890313969579</c:v>
                </c:pt>
                <c:pt idx="11">
                  <c:v>9949.821617209991</c:v>
                </c:pt>
                <c:pt idx="12">
                  <c:v>9929.761928830656</c:v>
                </c:pt>
                <c:pt idx="13">
                  <c:v>9901.7852106278588</c:v>
                </c:pt>
                <c:pt idx="14">
                  <c:v>9862.8261325025396</c:v>
                </c:pt>
                <c:pt idx="15">
                  <c:v>9808.6885893271883</c:v>
                </c:pt>
                <c:pt idx="16">
                  <c:v>9733.6813326698084</c:v>
                </c:pt>
                <c:pt idx="17">
                  <c:v>9630.1861889034244</c:v>
                </c:pt>
                <c:pt idx="18">
                  <c:v>9488.1970722171045</c:v>
                </c:pt>
                <c:pt idx="19">
                  <c:v>9294.929991835932</c:v>
                </c:pt>
                <c:pt idx="20">
                  <c:v>9034.7124484022206</c:v>
                </c:pt>
                <c:pt idx="21">
                  <c:v>8689.5235871098321</c:v>
                </c:pt>
                <c:pt idx="22">
                  <c:v>8240.7470284183146</c:v>
                </c:pt>
                <c:pt idx="23">
                  <c:v>7672.7950639499677</c:v>
                </c:pt>
                <c:pt idx="24">
                  <c:v>6978.9782490095831</c:v>
                </c:pt>
                <c:pt idx="25">
                  <c:v>6168.9013911708007</c:v>
                </c:pt>
                <c:pt idx="26">
                  <c:v>5274.5938703356742</c:v>
                </c:pt>
                <c:pt idx="27">
                  <c:v>4350.544884463473</c:v>
                </c:pt>
                <c:pt idx="28">
                  <c:v>3463.5895737002197</c:v>
                </c:pt>
                <c:pt idx="29">
                  <c:v>2674.4703413856914</c:v>
                </c:pt>
                <c:pt idx="30">
                  <c:v>2020.5477369214479</c:v>
                </c:pt>
                <c:pt idx="31">
                  <c:v>1509.8521842084726</c:v>
                </c:pt>
                <c:pt idx="32">
                  <c:v>1127.8433983097821</c:v>
                </c:pt>
                <c:pt idx="33">
                  <c:v>849.48027227862963</c:v>
                </c:pt>
                <c:pt idx="34">
                  <c:v>648.96280399114744</c:v>
                </c:pt>
                <c:pt idx="35">
                  <c:v>504.58909792281878</c:v>
                </c:pt>
                <c:pt idx="36">
                  <c:v>399.91701908649918</c:v>
                </c:pt>
                <c:pt idx="37">
                  <c:v>323.16102100131673</c:v>
                </c:pt>
                <c:pt idx="38">
                  <c:v>266.09898320813392</c:v>
                </c:pt>
                <c:pt idx="39">
                  <c:v>223.05207908440789</c:v>
                </c:pt>
                <c:pt idx="40">
                  <c:v>190.09711863794627</c:v>
                </c:pt>
                <c:pt idx="41">
                  <c:v>164.50647707504021</c:v>
                </c:pt>
                <c:pt idx="42">
                  <c:v>144.36489112961232</c:v>
                </c:pt>
                <c:pt idx="43">
                  <c:v>128.3115343954324</c:v>
                </c:pt>
                <c:pt idx="44">
                  <c:v>115.36713981741545</c:v>
                </c:pt>
                <c:pt idx="45">
                  <c:v>104.81779396943395</c:v>
                </c:pt>
                <c:pt idx="46">
                  <c:v>96.136278081902475</c:v>
                </c:pt>
                <c:pt idx="47">
                  <c:v>88.928323915735717</c:v>
                </c:pt>
                <c:pt idx="48">
                  <c:v>82.895499554784962</c:v>
                </c:pt>
                <c:pt idx="49">
                  <c:v>77.809288589470725</c:v>
                </c:pt>
                <c:pt idx="50">
                  <c:v>73.49277772656356</c:v>
                </c:pt>
                <c:pt idx="51">
                  <c:v>69.807570953382239</c:v>
                </c:pt>
                <c:pt idx="52">
                  <c:v>66.644333318203209</c:v>
                </c:pt>
                <c:pt idx="53">
                  <c:v>63.915882985448704</c:v>
                </c:pt>
                <c:pt idx="54">
                  <c:v>61.552091755597431</c:v>
                </c:pt>
                <c:pt idx="55">
                  <c:v>59.4960825874074</c:v>
                </c:pt>
                <c:pt idx="56">
                  <c:v>57.701366836752527</c:v>
                </c:pt>
                <c:pt idx="57">
                  <c:v>56.1296690698913</c:v>
                </c:pt>
                <c:pt idx="58">
                  <c:v>54.749259734200436</c:v>
                </c:pt>
                <c:pt idx="59">
                  <c:v>53.533666352840918</c:v>
                </c:pt>
                <c:pt idx="60">
                  <c:v>52.460669300380751</c:v>
                </c:pt>
                <c:pt idx="61">
                  <c:v>51.511513310770624</c:v>
                </c:pt>
                <c:pt idx="62">
                  <c:v>50.670283825815879</c:v>
                </c:pt>
                <c:pt idx="63">
                  <c:v>49.923410255304113</c:v>
                </c:pt>
                <c:pt idx="64">
                  <c:v>49.259267657771261</c:v>
                </c:pt>
                <c:pt idx="65">
                  <c:v>48.66785527851053</c:v>
                </c:pt>
                <c:pt idx="66">
                  <c:v>48.140535506532451</c:v>
                </c:pt>
                <c:pt idx="67">
                  <c:v>47.669820632414229</c:v>
                </c:pt>
                <c:pt idx="68">
                  <c:v>47.249197657179515</c:v>
                </c:pt>
                <c:pt idx="69">
                  <c:v>46.872983570718425</c:v>
                </c:pt>
                <c:pt idx="70">
                  <c:v>46.536205168445989</c:v>
                </c:pt>
                <c:pt idx="71">
                  <c:v>46.234498738731219</c:v>
                </c:pt>
                <c:pt idx="72">
                  <c:v>45.964025927470125</c:v>
                </c:pt>
                <c:pt idx="73">
                  <c:v>45.721402840952493</c:v>
                </c:pt>
                <c:pt idx="74">
                  <c:v>45.503640036444473</c:v>
                </c:pt>
                <c:pt idx="75">
                  <c:v>45.308091510878683</c:v>
                </c:pt>
                <c:pt idx="76">
                  <c:v>45.132411161130285</c:v>
                </c:pt>
                <c:pt idx="77">
                  <c:v>44.974515476773831</c:v>
                </c:pt>
                <c:pt idx="78">
                  <c:v>44.832551454827971</c:v>
                </c:pt>
                <c:pt idx="79">
                  <c:v>44.704868908681576</c:v>
                </c:pt>
                <c:pt idx="80">
                  <c:v>44.589996490041329</c:v>
                </c:pt>
                <c:pt idx="81">
                  <c:v>44.486620860974085</c:v>
                </c:pt>
                <c:pt idx="82">
                  <c:v>44.393568548850368</c:v>
                </c:pt>
                <c:pt idx="83">
                  <c:v>44.309790094834291</c:v>
                </c:pt>
                <c:pt idx="84">
                  <c:v>44.234346170113952</c:v>
                </c:pt>
                <c:pt idx="85">
                  <c:v>44.166395386156509</c:v>
                </c:pt>
                <c:pt idx="86">
                  <c:v>44.10518356813931</c:v>
                </c:pt>
                <c:pt idx="87">
                  <c:v>44.050034296122085</c:v>
                </c:pt>
                <c:pt idx="88">
                  <c:v>44.000340547894503</c:v>
                </c:pt>
                <c:pt idx="89">
                  <c:v>43.955557301881448</c:v>
                </c:pt>
                <c:pt idx="90">
                  <c:v>43.915194978916546</c:v>
                </c:pt>
                <c:pt idx="91">
                  <c:v>43.878813618826229</c:v>
                </c:pt>
                <c:pt idx="92">
                  <c:v>43.846017702186415</c:v>
                </c:pt>
                <c:pt idx="93">
                  <c:v>43.816451539794379</c:v>
                </c:pt>
                <c:pt idx="94">
                  <c:v>43.789795162723486</c:v>
                </c:pt>
                <c:pt idx="95">
                  <c:v>43.765760654611135</c:v>
                </c:pt>
                <c:pt idx="96">
                  <c:v>43.744088875325978</c:v>
                </c:pt>
                <c:pt idx="97">
                  <c:v>43.724546531578994</c:v>
                </c:pt>
                <c:pt idx="98">
                  <c:v>43.706923555556784</c:v>
                </c:pt>
                <c:pt idx="99">
                  <c:v>43.691030757406502</c:v>
                </c:pt>
                <c:pt idx="100">
                  <c:v>43.67669772150829</c:v>
                </c:pt>
                <c:pt idx="101">
                  <c:v>43.663770920030323</c:v>
                </c:pt>
                <c:pt idx="102">
                  <c:v>43.652112020355311</c:v>
                </c:pt>
                <c:pt idx="103">
                  <c:v>43.641596365663354</c:v>
                </c:pt>
                <c:pt idx="104">
                  <c:v>43.632111610311647</c:v>
                </c:pt>
                <c:pt idx="105">
                  <c:v>43.623556493714482</c:v>
                </c:pt>
                <c:pt idx="106">
                  <c:v>43.615839738237696</c:v>
                </c:pt>
                <c:pt idx="107">
                  <c:v>43.608879058214654</c:v>
                </c:pt>
                <c:pt idx="108">
                  <c:v>43.602600268594728</c:v>
                </c:pt>
                <c:pt idx="109">
                  <c:v>43.596936482975039</c:v>
                </c:pt>
                <c:pt idx="110">
                  <c:v>43.591827391862935</c:v>
                </c:pt>
                <c:pt idx="111">
                  <c:v>43.587218612988522</c:v>
                </c:pt>
                <c:pt idx="112">
                  <c:v>43.5830611063489</c:v>
                </c:pt>
                <c:pt idx="113">
                  <c:v>43.579310647432166</c:v>
                </c:pt>
                <c:pt idx="114">
                  <c:v>43.575927352751258</c:v>
                </c:pt>
                <c:pt idx="115">
                  <c:v>43.572875252425199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4C7-7440-A874-CB2F3B075084}"/>
            </c:ext>
          </c:extLst>
        </c:ser>
        <c:ser>
          <c:idx val="1"/>
          <c:order val="1"/>
          <c:tx>
            <c:strRef>
              <c:f>Calculations!$D$12</c:f>
              <c:strCache>
                <c:ptCount val="1"/>
                <c:pt idx="0">
                  <c:v>Infected(t)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Calculations!$B$13:$B$128</c:f>
              <c:numCache>
                <c:formatCode>General</c:formatCode>
                <c:ptCount val="1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</c:numCache>
            </c:numRef>
          </c:xVal>
          <c:yVal>
            <c:numRef>
              <c:f>Calculations!$D$13:$D$128</c:f>
              <c:numCache>
                <c:formatCode>0.00</c:formatCode>
                <c:ptCount val="116"/>
                <c:pt idx="0">
                  <c:v>1</c:v>
                </c:pt>
                <c:pt idx="1">
                  <c:v>1.39995</c:v>
                </c:pt>
                <c:pt idx="2">
                  <c:v>1.9598250072498751</c:v>
                </c:pt>
                <c:pt idx="3">
                  <c:v>2.7435394470367425</c:v>
                </c:pt>
                <c:pt idx="4">
                  <c:v>3.8405190693430047</c:v>
                </c:pt>
                <c:pt idx="5">
                  <c:v>5.3758528156710215</c:v>
                </c:pt>
                <c:pt idx="6">
                  <c:v>7.5244547900733316</c:v>
                </c:pt>
                <c:pt idx="7">
                  <c:v>10.530791851398032</c:v>
                </c:pt>
                <c:pt idx="8">
                  <c:v>14.736308224670831</c:v>
                </c:pt>
                <c:pt idx="9">
                  <c:v>20.617440777496505</c:v>
                </c:pt>
                <c:pt idx="10">
                  <c:v>28.838100404749117</c:v>
                </c:pt>
                <c:pt idx="11">
                  <c:v>40.321704551240472</c:v>
                </c:pt>
                <c:pt idx="12">
                  <c:v>56.349222475450773</c:v>
                </c:pt>
                <c:pt idx="13">
                  <c:v>78.691018430702684</c:v>
                </c:pt>
                <c:pt idx="14">
                  <c:v>109.78099471295121</c:v>
                </c:pt>
                <c:pt idx="15">
                  <c:v>152.94043841700702</c:v>
                </c:pt>
                <c:pt idx="16">
                  <c:v>212.65365123268603</c:v>
                </c:pt>
                <c:pt idx="17">
                  <c:v>294.88342987580103</c:v>
                </c:pt>
                <c:pt idx="18">
                  <c:v>407.38420357454146</c:v>
                </c:pt>
                <c:pt idx="19">
                  <c:v>559.91286359826029</c:v>
                </c:pt>
                <c:pt idx="20">
                  <c:v>764.13912067214483</c:v>
                </c:pt>
                <c:pt idx="21">
                  <c:v>1032.9140698973179</c:v>
                </c:pt>
                <c:pt idx="22">
                  <c:v>1378.3992215991041</c:v>
                </c:pt>
                <c:pt idx="23">
                  <c:v>1808.5112639075403</c:v>
                </c:pt>
                <c:pt idx="24">
                  <c:v>2321.4769524571711</c:v>
                </c:pt>
                <c:pt idx="25">
                  <c:v>2899.4061150502366</c:v>
                </c:pt>
                <c:pt idx="26">
                  <c:v>3503.7730243803394</c:v>
                </c:pt>
                <c:pt idx="27">
                  <c:v>4077.4447078145072</c:v>
                </c:pt>
                <c:pt idx="28">
                  <c:v>4556.6555477963093</c:v>
                </c:pt>
                <c:pt idx="29">
                  <c:v>4890.1092253312063</c:v>
                </c:pt>
                <c:pt idx="30">
                  <c:v>5055.0209072623293</c:v>
                </c:pt>
                <c:pt idx="31">
                  <c:v>5060.2143692490708</c:v>
                </c:pt>
                <c:pt idx="32">
                  <c:v>4936.2017182228547</c:v>
                </c:pt>
                <c:pt idx="33">
                  <c:v>4720.9446724317213</c:v>
                </c:pt>
                <c:pt idx="34">
                  <c:v>4449.3676734760311</c:v>
                </c:pt>
                <c:pt idx="35">
                  <c:v>4148.8046121967564</c:v>
                </c:pt>
                <c:pt idx="36">
                  <c:v>3838.5962298134009</c:v>
                </c:pt>
                <c:pt idx="37">
                  <c:v>3531.4926049172432</c:v>
                </c:pt>
                <c:pt idx="38">
                  <c:v>3235.4053822187016</c:v>
                </c:pt>
                <c:pt idx="39">
                  <c:v>2954.9117481205576</c:v>
                </c:pt>
                <c:pt idx="40">
                  <c:v>2692.3755337549633</c:v>
                </c:pt>
                <c:pt idx="41">
                  <c:v>2448.7286219423731</c:v>
                </c:pt>
                <c:pt idx="42">
                  <c:v>2223.9973456935636</c:v>
                </c:pt>
                <c:pt idx="43">
                  <c:v>2017.650967858387</c:v>
                </c:pt>
                <c:pt idx="44">
                  <c:v>1828.8302656505653</c:v>
                </c:pt>
                <c:pt idx="45">
                  <c:v>1656.4965849334901</c:v>
                </c:pt>
                <c:pt idx="46">
                  <c:v>1499.5284423276726</c:v>
                </c:pt>
                <c:pt idx="47">
                  <c:v>1356.7835522610719</c:v>
                </c:pt>
                <c:pt idx="48">
                  <c:v>1227.1380213959155</c:v>
                </c:pt>
                <c:pt idx="49">
                  <c:v>1109.5104302216382</c:v>
                </c:pt>
                <c:pt idx="50">
                  <c:v>1002.8758980623815</c:v>
                </c:pt>
                <c:pt idx="51">
                  <c:v>906.2735150293247</c:v>
                </c:pt>
                <c:pt idx="52">
                  <c:v>818.80940116157126</c:v>
                </c:pt>
                <c:pt idx="53">
                  <c:v>739.65691137816862</c:v>
                </c:pt>
                <c:pt idx="54">
                  <c:v>668.055011470203</c:v>
                </c:pt>
                <c:pt idx="55">
                  <c:v>603.30551949137271</c:v>
                </c:pt>
                <c:pt idx="56">
                  <c:v>544.76968329289025</c:v>
                </c:pt>
                <c:pt idx="57">
                  <c:v>491.86441273046245</c:v>
                </c:pt>
                <c:pt idx="58">
                  <c:v>444.05838079310706</c:v>
                </c:pt>
                <c:pt idx="59">
                  <c:v>400.86813609515582</c:v>
                </c:pt>
                <c:pt idx="60">
                  <c:v>361.85431953810041</c:v>
                </c:pt>
                <c:pt idx="61">
                  <c:v>326.61804357390048</c:v>
                </c:pt>
                <c:pt idx="62">
                  <c:v>294.79746870146516</c:v>
                </c:pt>
                <c:pt idx="63">
                  <c:v>266.06459540183039</c:v>
                </c:pt>
                <c:pt idx="64">
                  <c:v>240.12227845918022</c:v>
                </c:pt>
                <c:pt idx="65">
                  <c:v>216.70146299252292</c:v>
                </c:pt>
                <c:pt idx="66">
                  <c:v>195.5586364652487</c:v>
                </c:pt>
                <c:pt idx="67">
                  <c:v>176.47348769284204</c:v>
                </c:pt>
                <c:pt idx="68">
                  <c:v>159.24676189879256</c:v>
                </c:pt>
                <c:pt idx="69">
                  <c:v>143.6982997953744</c:v>
                </c:pt>
                <c:pt idx="70">
                  <c:v>129.66524821810941</c:v>
                </c:pt>
                <c:pt idx="71">
                  <c:v>117.00042982601326</c:v>
                </c:pt>
                <c:pt idx="72">
                  <c:v>105.57085965467301</c:v>
                </c:pt>
                <c:pt idx="73">
                  <c:v>95.256396775723346</c:v>
                </c:pt>
                <c:pt idx="74">
                  <c:v>85.948519902659044</c:v>
                </c:pt>
                <c:pt idx="75">
                  <c:v>77.549216437958918</c:v>
                </c:pt>
                <c:pt idx="76">
                  <c:v>69.969975143911427</c:v>
                </c:pt>
                <c:pt idx="77">
                  <c:v>63.130873313876734</c:v>
                </c:pt>
                <c:pt idx="78">
                  <c:v>56.959750004434923</c:v>
                </c:pt>
                <c:pt idx="79">
                  <c:v>51.391457550137829</c:v>
                </c:pt>
                <c:pt idx="80">
                  <c:v>46.36718421376429</c:v>
                </c:pt>
                <c:pt idx="81">
                  <c:v>41.833841421455105</c:v>
                </c:pt>
                <c:pt idx="82">
                  <c:v>37.743509591433309</c:v>
                </c:pt>
                <c:pt idx="83">
                  <c:v>34.052937086306052</c:v>
                </c:pt>
                <c:pt idx="84">
                  <c:v>30.723087302395786</c:v>
                </c:pt>
                <c:pt idx="85">
                  <c:v>27.718729356113649</c:v>
                </c:pt>
                <c:pt idx="86">
                  <c:v>25.008068238519481</c:v>
                </c:pt>
                <c:pt idx="87">
                  <c:v>22.562410686684753</c:v>
                </c:pt>
                <c:pt idx="88">
                  <c:v>20.35586336624386</c:v>
                </c:pt>
                <c:pt idx="89">
                  <c:v>18.36506027563253</c:v>
                </c:pt>
                <c:pt idx="90">
                  <c:v>16.56891657103418</c:v>
                </c:pt>
                <c:pt idx="91">
                  <c:v>14.948406274021078</c:v>
                </c:pt>
                <c:pt idx="92">
                  <c:v>13.486361563258782</c:v>
                </c:pt>
                <c:pt idx="93">
                  <c:v>12.167291569324941</c:v>
                </c:pt>
                <c:pt idx="94">
                  <c:v>10.977218789463342</c:v>
                </c:pt>
                <c:pt idx="95">
                  <c:v>9.9035314186293579</c:v>
                </c:pt>
                <c:pt idx="96">
                  <c:v>8.9348500560515784</c:v>
                </c:pt>
                <c:pt idx="97">
                  <c:v>8.0609073941934035</c:v>
                </c:pt>
                <c:pt idx="98">
                  <c:v>7.2724396307962715</c:v>
                </c:pt>
                <c:pt idx="99">
                  <c:v>6.5610884658669253</c:v>
                </c:pt>
                <c:pt idx="100">
                  <c:v>5.9193126551784454</c:v>
                </c:pt>
                <c:pt idx="101">
                  <c:v>5.3403081911385666</c:v>
                </c:pt>
                <c:pt idx="102">
                  <c:v>4.8179362716997218</c:v>
                </c:pt>
                <c:pt idx="103">
                  <c:v>4.3466582992217075</c:v>
                </c:pt>
                <c:pt idx="104">
                  <c:v>3.921477224651241</c:v>
                </c:pt>
                <c:pt idx="105">
                  <c:v>3.5378846187832806</c:v>
                </c:pt>
                <c:pt idx="106">
                  <c:v>3.1918129123817391</c:v>
                </c:pt>
                <c:pt idx="107">
                  <c:v>2.8795923011666091</c:v>
                </c:pt>
                <c:pt idx="108">
                  <c:v>2.5979118606698757</c:v>
                </c:pt>
                <c:pt idx="109">
                  <c:v>2.3437844602225795</c:v>
                </c:pt>
                <c:pt idx="110">
                  <c:v>2.1145151053124271</c:v>
                </c:pt>
                <c:pt idx="111">
                  <c:v>1.9076723736555976</c:v>
                </c:pt>
                <c:pt idx="112">
                  <c:v>1.721062642929662</c:v>
                </c:pt>
                <c:pt idx="113">
                  <c:v>1.5527068375534288</c:v>
                </c:pt>
                <c:pt idx="114">
                  <c:v>1.4008194484789926</c:v>
                </c:pt>
                <c:pt idx="115">
                  <c:v>1.2637896039571554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4C7-7440-A874-CB2F3B075084}"/>
            </c:ext>
          </c:extLst>
        </c:ser>
        <c:ser>
          <c:idx val="2"/>
          <c:order val="2"/>
          <c:tx>
            <c:strRef>
              <c:f>Calculations!$E$12</c:f>
              <c:strCache>
                <c:ptCount val="1"/>
                <c:pt idx="0">
                  <c:v>Removed(t)</c:v>
                </c:pt>
              </c:strCache>
            </c:strRef>
          </c:tx>
          <c:spPr>
            <a:ln w="38100">
              <a:solidFill>
                <a:srgbClr val="0070C0"/>
              </a:solidFill>
              <a:prstDash val="solid"/>
            </a:ln>
          </c:spPr>
          <c:marker>
            <c:symbol val="none"/>
          </c:marker>
          <c:xVal>
            <c:numRef>
              <c:f>Calculations!$B$13:$B$128</c:f>
              <c:numCache>
                <c:formatCode>General</c:formatCode>
                <c:ptCount val="1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</c:numCache>
            </c:numRef>
          </c:xVal>
          <c:yVal>
            <c:numRef>
              <c:f>Calculations!$E$13:$E$128</c:f>
              <c:numCache>
                <c:formatCode>0.00</c:formatCode>
                <c:ptCount val="116"/>
                <c:pt idx="0">
                  <c:v>0</c:v>
                </c:pt>
                <c:pt idx="1">
                  <c:v>0.1</c:v>
                </c:pt>
                <c:pt idx="2">
                  <c:v>0.23999500000000001</c:v>
                </c:pt>
                <c:pt idx="3">
                  <c:v>0.43597750072498753</c:v>
                </c:pt>
                <c:pt idx="4">
                  <c:v>0.71033144542866178</c:v>
                </c:pt>
                <c:pt idx="5">
                  <c:v>1.0943833523629622</c:v>
                </c:pt>
                <c:pt idx="6">
                  <c:v>1.6319686339300645</c:v>
                </c:pt>
                <c:pt idx="7">
                  <c:v>2.3844141129373977</c:v>
                </c:pt>
                <c:pt idx="8">
                  <c:v>3.4374932980772011</c:v>
                </c:pt>
                <c:pt idx="9">
                  <c:v>4.9111241205442839</c:v>
                </c:pt>
                <c:pt idx="10">
                  <c:v>6.9728681982939342</c:v>
                </c:pt>
                <c:pt idx="11">
                  <c:v>9.856678238768847</c:v>
                </c:pt>
                <c:pt idx="12">
                  <c:v>13.888848693892895</c:v>
                </c:pt>
                <c:pt idx="13">
                  <c:v>19.523770941437974</c:v>
                </c:pt>
                <c:pt idx="14">
                  <c:v>27.392872784508242</c:v>
                </c:pt>
                <c:pt idx="15">
                  <c:v>38.370972255803366</c:v>
                </c:pt>
                <c:pt idx="16">
                  <c:v>53.665016097504065</c:v>
                </c:pt>
                <c:pt idx="17">
                  <c:v>74.930381220772674</c:v>
                </c:pt>
                <c:pt idx="18">
                  <c:v>104.41872420835278</c:v>
                </c:pt>
                <c:pt idx="19">
                  <c:v>145.15714456580693</c:v>
                </c:pt>
                <c:pt idx="20">
                  <c:v>201.14843092563297</c:v>
                </c:pt>
                <c:pt idx="21">
                  <c:v>277.56234299284745</c:v>
                </c:pt>
                <c:pt idx="22">
                  <c:v>380.85374998257925</c:v>
                </c:pt>
                <c:pt idx="23">
                  <c:v>518.69367214248962</c:v>
                </c:pt>
                <c:pt idx="24">
                  <c:v>699.54479853324369</c:v>
                </c:pt>
                <c:pt idx="25">
                  <c:v>931.69249377896085</c:v>
                </c:pt>
                <c:pt idx="26">
                  <c:v>1221.6331052839846</c:v>
                </c:pt>
                <c:pt idx="27">
                  <c:v>1572.0104077220185</c:v>
                </c:pt>
                <c:pt idx="28">
                  <c:v>1979.7548785034692</c:v>
                </c:pt>
                <c:pt idx="29">
                  <c:v>2435.4204332831</c:v>
                </c:pt>
                <c:pt idx="30">
                  <c:v>2924.4313558162207</c:v>
                </c:pt>
                <c:pt idx="31">
                  <c:v>3429.9334465424536</c:v>
                </c:pt>
                <c:pt idx="32">
                  <c:v>3935.9548834673606</c:v>
                </c:pt>
                <c:pt idx="33">
                  <c:v>4429.5750552896461</c:v>
                </c:pt>
                <c:pt idx="34">
                  <c:v>4901.6695225328185</c:v>
                </c:pt>
                <c:pt idx="35">
                  <c:v>5346.6062898804212</c:v>
                </c:pt>
                <c:pt idx="36">
                  <c:v>5761.4867511000966</c:v>
                </c:pt>
                <c:pt idx="37">
                  <c:v>6145.3463740814368</c:v>
                </c:pt>
                <c:pt idx="38">
                  <c:v>6498.4956345731607</c:v>
                </c:pt>
                <c:pt idx="39">
                  <c:v>6822.0361727950312</c:v>
                </c:pt>
                <c:pt idx="40">
                  <c:v>7117.527347607087</c:v>
                </c:pt>
                <c:pt idx="41">
                  <c:v>7386.7649009825836</c:v>
                </c:pt>
                <c:pt idx="42">
                  <c:v>7631.637763176821</c:v>
                </c:pt>
                <c:pt idx="43">
                  <c:v>7854.037497746177</c:v>
                </c:pt>
                <c:pt idx="44">
                  <c:v>8055.802594532016</c:v>
                </c:pt>
                <c:pt idx="45">
                  <c:v>8238.6856210970727</c:v>
                </c:pt>
                <c:pt idx="46">
                  <c:v>8404.3352795904211</c:v>
                </c:pt>
                <c:pt idx="47">
                  <c:v>8554.2881238231876</c:v>
                </c:pt>
                <c:pt idx="48">
                  <c:v>8689.9664790492952</c:v>
                </c:pt>
                <c:pt idx="49">
                  <c:v>8812.6802811888865</c:v>
                </c:pt>
                <c:pt idx="50">
                  <c:v>8923.63132421105</c:v>
                </c:pt>
                <c:pt idx="51">
                  <c:v>9023.9189140172875</c:v>
                </c:pt>
                <c:pt idx="52">
                  <c:v>9114.5462655202209</c:v>
                </c:pt>
                <c:pt idx="53">
                  <c:v>9196.4272056363789</c:v>
                </c:pt>
                <c:pt idx="54">
                  <c:v>9270.3928967741958</c:v>
                </c:pt>
                <c:pt idx="55">
                  <c:v>9337.1983979212164</c:v>
                </c:pt>
                <c:pt idx="56">
                  <c:v>9397.5289498703532</c:v>
                </c:pt>
                <c:pt idx="57">
                  <c:v>9452.0059181996421</c:v>
                </c:pt>
                <c:pt idx="58">
                  <c:v>9501.1923594726886</c:v>
                </c:pt>
                <c:pt idx="59">
                  <c:v>9545.598197551999</c:v>
                </c:pt>
                <c:pt idx="60">
                  <c:v>9585.6850111615149</c:v>
                </c:pt>
                <c:pt idx="61">
                  <c:v>9621.8704431153255</c:v>
                </c:pt>
                <c:pt idx="62">
                  <c:v>9654.5322474727163</c:v>
                </c:pt>
                <c:pt idx="63">
                  <c:v>9684.0119943428635</c:v>
                </c:pt>
                <c:pt idx="64">
                  <c:v>9710.6184538830457</c:v>
                </c:pt>
                <c:pt idx="65">
                  <c:v>9734.6306817289642</c:v>
                </c:pt>
                <c:pt idx="66">
                  <c:v>9756.3008280282156</c:v>
                </c:pt>
                <c:pt idx="67">
                  <c:v>9775.8566916747404</c:v>
                </c:pt>
                <c:pt idx="68">
                  <c:v>9793.5040404440242</c:v>
                </c:pt>
                <c:pt idx="69">
                  <c:v>9809.4287166339036</c:v>
                </c:pt>
                <c:pt idx="70">
                  <c:v>9823.7985466134414</c:v>
                </c:pt>
                <c:pt idx="71">
                  <c:v>9836.765071435253</c:v>
                </c:pt>
                <c:pt idx="72">
                  <c:v>9848.4651144178551</c:v>
                </c:pt>
                <c:pt idx="73">
                  <c:v>9859.0222003833223</c:v>
                </c:pt>
                <c:pt idx="74">
                  <c:v>9868.5478400608954</c:v>
                </c:pt>
                <c:pt idx="75">
                  <c:v>9877.1426920511622</c:v>
                </c:pt>
                <c:pt idx="76">
                  <c:v>9884.8976136949586</c:v>
                </c:pt>
                <c:pt idx="77">
                  <c:v>9891.894611209349</c:v>
                </c:pt>
                <c:pt idx="78">
                  <c:v>9898.2076985407366</c:v>
                </c:pt>
                <c:pt idx="79">
                  <c:v>9903.903673541181</c:v>
                </c:pt>
                <c:pt idx="80">
                  <c:v>9909.0428192961954</c:v>
                </c:pt>
                <c:pt idx="81">
                  <c:v>9913.6795377175713</c:v>
                </c:pt>
                <c:pt idx="82">
                  <c:v>9917.8629218597162</c:v>
                </c:pt>
                <c:pt idx="83">
                  <c:v>9921.6372728188599</c:v>
                </c:pt>
                <c:pt idx="84">
                  <c:v>9925.0425665274906</c:v>
                </c:pt>
                <c:pt idx="85">
                  <c:v>9928.1148752577301</c:v>
                </c:pt>
                <c:pt idx="86">
                  <c:v>9930.8867481933412</c:v>
                </c:pt>
                <c:pt idx="87">
                  <c:v>9933.3875550171924</c:v>
                </c:pt>
                <c:pt idx="88">
                  <c:v>9935.6437960858602</c:v>
                </c:pt>
                <c:pt idx="89">
                  <c:v>9937.6793824224842</c:v>
                </c:pt>
                <c:pt idx="90">
                  <c:v>9939.515888450047</c:v>
                </c:pt>
                <c:pt idx="91">
                  <c:v>9941.1727801071502</c:v>
                </c:pt>
                <c:pt idx="92">
                  <c:v>9942.6676207345517</c:v>
                </c:pt>
                <c:pt idx="93">
                  <c:v>9944.0162568908781</c:v>
                </c:pt>
                <c:pt idx="94">
                  <c:v>9945.2329860478112</c:v>
                </c:pt>
                <c:pt idx="95">
                  <c:v>9946.3307079267579</c:v>
                </c:pt>
                <c:pt idx="96">
                  <c:v>9947.3210610686201</c:v>
                </c:pt>
                <c:pt idx="97">
                  <c:v>9948.2145460742249</c:v>
                </c:pt>
                <c:pt idx="98">
                  <c:v>9949.0206368136442</c:v>
                </c:pt>
                <c:pt idx="99">
                  <c:v>9949.7478807767238</c:v>
                </c:pt>
                <c:pt idx="100">
                  <c:v>9950.4039896233098</c:v>
                </c:pt>
                <c:pt idx="101">
                  <c:v>9950.9959208888286</c:v>
                </c:pt>
                <c:pt idx="102">
                  <c:v>9951.529951707942</c:v>
                </c:pt>
                <c:pt idx="103">
                  <c:v>9952.0117453351122</c:v>
                </c:pt>
                <c:pt idx="104">
                  <c:v>9952.4464111650341</c:v>
                </c:pt>
                <c:pt idx="105">
                  <c:v>9952.8385588874989</c:v>
                </c:pt>
                <c:pt idx="106">
                  <c:v>9953.1923473493771</c:v>
                </c:pt>
                <c:pt idx="107">
                  <c:v>9953.5115286406144</c:v>
                </c:pt>
                <c:pt idx="108">
                  <c:v>9953.7994878707304</c:v>
                </c:pt>
                <c:pt idx="109">
                  <c:v>9954.0592790567971</c:v>
                </c:pt>
                <c:pt idx="110">
                  <c:v>9954.2936575028198</c:v>
                </c:pt>
                <c:pt idx="111">
                  <c:v>9954.5051090133511</c:v>
                </c:pt>
                <c:pt idx="112">
                  <c:v>9954.6958762507165</c:v>
                </c:pt>
                <c:pt idx="113">
                  <c:v>9954.8679825150102</c:v>
                </c:pt>
                <c:pt idx="114">
                  <c:v>9955.0232531987658</c:v>
                </c:pt>
                <c:pt idx="115">
                  <c:v>9955.1633351436139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4C7-7440-A874-CB2F3B075084}"/>
            </c:ext>
          </c:extLst>
        </c:ser>
        <c:ser>
          <c:idx val="4"/>
          <c:order val="3"/>
          <c:tx>
            <c:strRef>
              <c:f>Calculations!$K$12</c:f>
              <c:strCache>
                <c:ptCount val="1"/>
                <c:pt idx="0">
                  <c:v>Cummulative N of infections</c:v>
                </c:pt>
              </c:strCache>
            </c:strRef>
          </c:tx>
          <c:spPr>
            <a:ln w="25400">
              <a:solidFill>
                <a:schemeClr val="bg1">
                  <a:lumMod val="50000"/>
                </a:schemeClr>
              </a:solidFill>
              <a:prstDash val="sysDash"/>
            </a:ln>
          </c:spPr>
          <c:marker>
            <c:symbol val="none"/>
          </c:marker>
          <c:xVal>
            <c:numRef>
              <c:f>Calculations!$B$13:$B$128</c:f>
              <c:numCache>
                <c:formatCode>General</c:formatCode>
                <c:ptCount val="1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</c:numCache>
            </c:numRef>
          </c:xVal>
          <c:yVal>
            <c:numRef>
              <c:f>Calculations!$K$13:$K$128</c:f>
              <c:numCache>
                <c:formatCode>0.00</c:formatCode>
                <c:ptCount val="116"/>
                <c:pt idx="0">
                  <c:v>0.49995000000000001</c:v>
                </c:pt>
                <c:pt idx="1">
                  <c:v>1.1998200072498753</c:v>
                </c:pt>
                <c:pt idx="2">
                  <c:v>2.17951694776173</c:v>
                </c:pt>
                <c:pt idx="3">
                  <c:v>3.5508505147716662</c:v>
                </c:pt>
                <c:pt idx="4">
                  <c:v>5.470236168033983</c:v>
                </c:pt>
                <c:pt idx="5">
                  <c:v>8.1564234240033961</c:v>
                </c:pt>
                <c:pt idx="6">
                  <c:v>11.91520596433543</c:v>
                </c:pt>
                <c:pt idx="7">
                  <c:v>17.173801522748029</c:v>
                </c:pt>
                <c:pt idx="8">
                  <c:v>24.528564898040784</c:v>
                </c:pt>
                <c:pt idx="9">
                  <c:v>34.810968603043051</c:v>
                </c:pt>
                <c:pt idx="10">
                  <c:v>49.178382790009316</c:v>
                </c:pt>
                <c:pt idx="11">
                  <c:v>69.238071169343669</c:v>
                </c:pt>
                <c:pt idx="12">
                  <c:v>97.214789372140658</c:v>
                </c:pt>
                <c:pt idx="13">
                  <c:v>136.17386749745947</c:v>
                </c:pt>
                <c:pt idx="14">
                  <c:v>190.31141067281038</c:v>
                </c:pt>
                <c:pt idx="15">
                  <c:v>265.31866733019012</c:v>
                </c:pt>
                <c:pt idx="16">
                  <c:v>368.81381109657372</c:v>
                </c:pt>
                <c:pt idx="17">
                  <c:v>510.80292778289424</c:v>
                </c:pt>
                <c:pt idx="18">
                  <c:v>704.0700081640673</c:v>
                </c:pt>
                <c:pt idx="19">
                  <c:v>964.28755159777779</c:v>
                </c:pt>
                <c:pt idx="20">
                  <c:v>1309.4764128901654</c:v>
                </c:pt>
                <c:pt idx="21">
                  <c:v>1758.2529715816831</c:v>
                </c:pt>
                <c:pt idx="22">
                  <c:v>2326.20493605003</c:v>
                </c:pt>
                <c:pt idx="23">
                  <c:v>3020.0217509904146</c:v>
                </c:pt>
                <c:pt idx="24">
                  <c:v>3830.098608829197</c:v>
                </c:pt>
                <c:pt idx="25">
                  <c:v>4724.406129664324</c:v>
                </c:pt>
                <c:pt idx="26">
                  <c:v>5648.4551155365252</c:v>
                </c:pt>
                <c:pt idx="27">
                  <c:v>6535.4104262997789</c:v>
                </c:pt>
                <c:pt idx="28">
                  <c:v>7324.5296586143068</c:v>
                </c:pt>
                <c:pt idx="29">
                  <c:v>7978.4522630785505</c:v>
                </c:pt>
                <c:pt idx="30">
                  <c:v>8489.1478157915262</c:v>
                </c:pt>
                <c:pt idx="31">
                  <c:v>8871.1566016902161</c:v>
                </c:pt>
                <c:pt idx="32">
                  <c:v>9149.5197277213683</c:v>
                </c:pt>
                <c:pt idx="33">
                  <c:v>9350.0371960088505</c:v>
                </c:pt>
                <c:pt idx="34">
                  <c:v>9494.4109020771793</c:v>
                </c:pt>
                <c:pt idx="35">
                  <c:v>9599.0829809134993</c:v>
                </c:pt>
                <c:pt idx="36">
                  <c:v>9675.8389789986813</c:v>
                </c:pt>
                <c:pt idx="37">
                  <c:v>9732.9010167918641</c:v>
                </c:pt>
                <c:pt idx="38">
                  <c:v>9775.9479209155907</c:v>
                </c:pt>
                <c:pt idx="39">
                  <c:v>9808.9028813620516</c:v>
                </c:pt>
                <c:pt idx="40">
                  <c:v>9834.4935229249586</c:v>
                </c:pt>
                <c:pt idx="41">
                  <c:v>9854.6351088703868</c:v>
                </c:pt>
                <c:pt idx="42">
                  <c:v>9870.6884656045659</c:v>
                </c:pt>
                <c:pt idx="43">
                  <c:v>9883.6328601825826</c:v>
                </c:pt>
                <c:pt idx="44">
                  <c:v>9894.182206030564</c:v>
                </c:pt>
                <c:pt idx="45">
                  <c:v>9902.8637219180946</c:v>
                </c:pt>
                <c:pt idx="46">
                  <c:v>9910.0716760842606</c:v>
                </c:pt>
                <c:pt idx="47">
                  <c:v>9916.1045004452117</c:v>
                </c:pt>
                <c:pt idx="48">
                  <c:v>9921.1907114105252</c:v>
                </c:pt>
                <c:pt idx="49">
                  <c:v>9925.5072222734325</c:v>
                </c:pt>
                <c:pt idx="50">
                  <c:v>9929.1924290466141</c:v>
                </c:pt>
                <c:pt idx="51">
                  <c:v>9932.3556666817931</c:v>
                </c:pt>
                <c:pt idx="52">
                  <c:v>9935.0841170145468</c:v>
                </c:pt>
                <c:pt idx="53">
                  <c:v>9937.4479082443977</c:v>
                </c:pt>
                <c:pt idx="54">
                  <c:v>9939.5039174125886</c:v>
                </c:pt>
                <c:pt idx="55">
                  <c:v>9941.2986331632437</c:v>
                </c:pt>
                <c:pt idx="56">
                  <c:v>9942.8703309301054</c:v>
                </c:pt>
                <c:pt idx="57">
                  <c:v>9944.2507402657957</c:v>
                </c:pt>
                <c:pt idx="58">
                  <c:v>9945.4663336471549</c:v>
                </c:pt>
                <c:pt idx="59">
                  <c:v>9946.5393306996157</c:v>
                </c:pt>
                <c:pt idx="60">
                  <c:v>9947.4884866892262</c:v>
                </c:pt>
                <c:pt idx="61">
                  <c:v>9948.3297161741812</c:v>
                </c:pt>
                <c:pt idx="62">
                  <c:v>9949.0765897446927</c:v>
                </c:pt>
                <c:pt idx="63">
                  <c:v>9949.7407323422249</c:v>
                </c:pt>
                <c:pt idx="64">
                  <c:v>9950.3321447214857</c:v>
                </c:pt>
                <c:pt idx="65">
                  <c:v>9950.8594644934637</c:v>
                </c:pt>
                <c:pt idx="66">
                  <c:v>9951.3301793675819</c:v>
                </c:pt>
                <c:pt idx="67">
                  <c:v>9951.7508023428163</c:v>
                </c:pt>
                <c:pt idx="68">
                  <c:v>9952.1270164292782</c:v>
                </c:pt>
                <c:pt idx="69">
                  <c:v>9952.4637948315503</c:v>
                </c:pt>
                <c:pt idx="70">
                  <c:v>9952.7655012612649</c:v>
                </c:pt>
                <c:pt idx="71">
                  <c:v>9953.0359740725253</c:v>
                </c:pt>
                <c:pt idx="72">
                  <c:v>9953.2785971590438</c:v>
                </c:pt>
                <c:pt idx="73">
                  <c:v>9953.4963599635521</c:v>
                </c:pt>
                <c:pt idx="74">
                  <c:v>9953.6919084891178</c:v>
                </c:pt>
                <c:pt idx="75">
                  <c:v>9953.8675888388661</c:v>
                </c:pt>
                <c:pt idx="76">
                  <c:v>9954.025484523223</c:v>
                </c:pt>
                <c:pt idx="77">
                  <c:v>9954.1674485451695</c:v>
                </c:pt>
                <c:pt idx="78">
                  <c:v>9954.2951310913159</c:v>
                </c:pt>
                <c:pt idx="79">
                  <c:v>9954.4100035099564</c:v>
                </c:pt>
                <c:pt idx="80">
                  <c:v>9954.5133791390235</c:v>
                </c:pt>
                <c:pt idx="81">
                  <c:v>9954.6064314511477</c:v>
                </c:pt>
                <c:pt idx="82">
                  <c:v>9954.690209905164</c:v>
                </c:pt>
                <c:pt idx="83">
                  <c:v>9954.7656538298852</c:v>
                </c:pt>
                <c:pt idx="84">
                  <c:v>9954.8336046138429</c:v>
                </c:pt>
                <c:pt idx="85">
                  <c:v>9954.8948164318608</c:v>
                </c:pt>
                <c:pt idx="86">
                  <c:v>9954.9499657038778</c:v>
                </c:pt>
                <c:pt idx="87">
                  <c:v>9954.9996594521053</c:v>
                </c:pt>
                <c:pt idx="88">
                  <c:v>9955.0444426981176</c:v>
                </c:pt>
                <c:pt idx="89">
                  <c:v>9955.0848050210825</c:v>
                </c:pt>
                <c:pt idx="90">
                  <c:v>9955.1211863811732</c:v>
                </c:pt>
                <c:pt idx="91">
                  <c:v>9955.1539822978139</c:v>
                </c:pt>
                <c:pt idx="92">
                  <c:v>9955.1835484602052</c:v>
                </c:pt>
                <c:pt idx="93">
                  <c:v>9955.2102048372763</c:v>
                </c:pt>
                <c:pt idx="94">
                  <c:v>9955.2342393453891</c:v>
                </c:pt>
                <c:pt idx="95">
                  <c:v>9955.2559111246737</c:v>
                </c:pt>
                <c:pt idx="96">
                  <c:v>9955.2754534684209</c:v>
                </c:pt>
                <c:pt idx="97">
                  <c:v>9955.2930764444427</c:v>
                </c:pt>
                <c:pt idx="98">
                  <c:v>9955.3089692425929</c:v>
                </c:pt>
                <c:pt idx="99">
                  <c:v>9955.3233022784916</c:v>
                </c:pt>
                <c:pt idx="100">
                  <c:v>9955.3362290799687</c:v>
                </c:pt>
                <c:pt idx="101">
                  <c:v>9955.3478879796439</c:v>
                </c:pt>
                <c:pt idx="102">
                  <c:v>9955.3584036343364</c:v>
                </c:pt>
                <c:pt idx="103">
                  <c:v>9955.3678883896882</c:v>
                </c:pt>
                <c:pt idx="104">
                  <c:v>9955.3764435062858</c:v>
                </c:pt>
                <c:pt idx="105">
                  <c:v>9955.3841602617631</c:v>
                </c:pt>
                <c:pt idx="106">
                  <c:v>9955.3911209417856</c:v>
                </c:pt>
                <c:pt idx="107">
                  <c:v>9955.397399731406</c:v>
                </c:pt>
                <c:pt idx="108">
                  <c:v>9955.4030635170257</c:v>
                </c:pt>
                <c:pt idx="109">
                  <c:v>9955.4081726081386</c:v>
                </c:pt>
                <c:pt idx="110">
                  <c:v>9955.4127813870127</c:v>
                </c:pt>
                <c:pt idx="111">
                  <c:v>9955.4169388936516</c:v>
                </c:pt>
                <c:pt idx="112">
                  <c:v>9955.4206893525679</c:v>
                </c:pt>
                <c:pt idx="113">
                  <c:v>9955.424072647249</c:v>
                </c:pt>
                <c:pt idx="114">
                  <c:v>9955.4271247475754</c:v>
                </c:pt>
                <c:pt idx="115">
                  <c:v>9955.4298780949139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4C7-7440-A874-CB2F3B0750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8263679"/>
        <c:axId val="1"/>
      </c:scatterChart>
      <c:valAx>
        <c:axId val="898263679"/>
        <c:scaling>
          <c:orientation val="minMax"/>
          <c:max val="10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Time step</a:t>
                </a:r>
              </a:p>
            </c:rich>
          </c:tx>
          <c:layout>
            <c:manualLayout>
              <c:xMode val="edge"/>
              <c:yMode val="edge"/>
              <c:x val="0.45886779115204113"/>
              <c:y val="0.913866080055919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100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Number</a:t>
                </a:r>
              </a:p>
            </c:rich>
          </c:tx>
          <c:layout>
            <c:manualLayout>
              <c:xMode val="edge"/>
              <c:yMode val="edge"/>
              <c:x val="2.9926168829893771E-2"/>
              <c:y val="0.368157521432536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898263679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3193927922471227"/>
          <c:y val="0.32018014211638179"/>
          <c:w val="0.32915145478918995"/>
          <c:h val="0.271323602842327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 paperSize="0" orientation="landscape" horizontalDpi="-4" vertic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52006649548359"/>
          <c:y val="6.0054056810648175E-2"/>
          <c:w val="0.73817871388029677"/>
          <c:h val="0.7754806466418481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Calculations!$C$12</c:f>
              <c:strCache>
                <c:ptCount val="1"/>
                <c:pt idx="0">
                  <c:v>Susceptible(t)</c:v>
                </c:pt>
              </c:strCache>
            </c:strRef>
          </c:tx>
          <c:spPr>
            <a:ln w="38100">
              <a:solidFill>
                <a:srgbClr val="DD0806"/>
              </a:solidFill>
              <a:prstDash val="solid"/>
            </a:ln>
          </c:spPr>
          <c:marker>
            <c:symbol val="none"/>
          </c:marker>
          <c:xVal>
            <c:numRef>
              <c:f>Calculations!$B$13:$B$128</c:f>
              <c:numCache>
                <c:formatCode>General</c:formatCode>
                <c:ptCount val="1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</c:numCache>
            </c:numRef>
          </c:xVal>
          <c:yVal>
            <c:numRef>
              <c:f>Calculations!$C$13:$C$128</c:f>
              <c:numCache>
                <c:formatCode>0</c:formatCode>
                <c:ptCount val="116"/>
                <c:pt idx="0">
                  <c:v>9999</c:v>
                </c:pt>
                <c:pt idx="1">
                  <c:v>9998.5000500000006</c:v>
                </c:pt>
                <c:pt idx="2">
                  <c:v>9997.8001799927515</c:v>
                </c:pt>
                <c:pt idx="3">
                  <c:v>9996.8204830522391</c:v>
                </c:pt>
                <c:pt idx="4">
                  <c:v>9995.44914948523</c:v>
                </c:pt>
                <c:pt idx="5">
                  <c:v>9993.529763831968</c:v>
                </c:pt>
                <c:pt idx="6">
                  <c:v>9990.8435765759987</c:v>
                </c:pt>
                <c:pt idx="7">
                  <c:v>9987.0847940356671</c:v>
                </c:pt>
                <c:pt idx="8">
                  <c:v>9981.8261984772544</c:v>
                </c:pt>
                <c:pt idx="9">
                  <c:v>9974.4714351019611</c:v>
                </c:pt>
                <c:pt idx="10">
                  <c:v>9964.1890313969579</c:v>
                </c:pt>
                <c:pt idx="11">
                  <c:v>9949.821617209991</c:v>
                </c:pt>
                <c:pt idx="12">
                  <c:v>9929.761928830656</c:v>
                </c:pt>
                <c:pt idx="13">
                  <c:v>9901.7852106278588</c:v>
                </c:pt>
                <c:pt idx="14">
                  <c:v>9862.8261325025396</c:v>
                </c:pt>
                <c:pt idx="15">
                  <c:v>9808.6885893271883</c:v>
                </c:pt>
                <c:pt idx="16">
                  <c:v>9733.6813326698084</c:v>
                </c:pt>
                <c:pt idx="17">
                  <c:v>9630.1861889034244</c:v>
                </c:pt>
                <c:pt idx="18">
                  <c:v>9488.1970722171045</c:v>
                </c:pt>
                <c:pt idx="19">
                  <c:v>9294.929991835932</c:v>
                </c:pt>
                <c:pt idx="20">
                  <c:v>9034.7124484022206</c:v>
                </c:pt>
                <c:pt idx="21">
                  <c:v>8689.5235871098321</c:v>
                </c:pt>
                <c:pt idx="22">
                  <c:v>8240.7470284183146</c:v>
                </c:pt>
                <c:pt idx="23">
                  <c:v>7672.7950639499677</c:v>
                </c:pt>
                <c:pt idx="24">
                  <c:v>6978.9782490095831</c:v>
                </c:pt>
                <c:pt idx="25">
                  <c:v>6168.9013911708007</c:v>
                </c:pt>
                <c:pt idx="26">
                  <c:v>5274.5938703356742</c:v>
                </c:pt>
                <c:pt idx="27">
                  <c:v>4350.544884463473</c:v>
                </c:pt>
                <c:pt idx="28">
                  <c:v>3463.5895737002197</c:v>
                </c:pt>
                <c:pt idx="29">
                  <c:v>2674.4703413856914</c:v>
                </c:pt>
                <c:pt idx="30">
                  <c:v>2020.5477369214479</c:v>
                </c:pt>
                <c:pt idx="31">
                  <c:v>1509.8521842084726</c:v>
                </c:pt>
                <c:pt idx="32">
                  <c:v>1127.8433983097821</c:v>
                </c:pt>
                <c:pt idx="33">
                  <c:v>849.48027227862963</c:v>
                </c:pt>
                <c:pt idx="34">
                  <c:v>648.96280399114744</c:v>
                </c:pt>
                <c:pt idx="35">
                  <c:v>504.58909792281878</c:v>
                </c:pt>
                <c:pt idx="36">
                  <c:v>399.91701908649918</c:v>
                </c:pt>
                <c:pt idx="37">
                  <c:v>323.16102100131673</c:v>
                </c:pt>
                <c:pt idx="38">
                  <c:v>266.09898320813392</c:v>
                </c:pt>
                <c:pt idx="39">
                  <c:v>223.05207908440789</c:v>
                </c:pt>
                <c:pt idx="40">
                  <c:v>190.09711863794627</c:v>
                </c:pt>
                <c:pt idx="41">
                  <c:v>164.50647707504021</c:v>
                </c:pt>
                <c:pt idx="42">
                  <c:v>144.36489112961232</c:v>
                </c:pt>
                <c:pt idx="43">
                  <c:v>128.3115343954324</c:v>
                </c:pt>
                <c:pt idx="44">
                  <c:v>115.36713981741545</c:v>
                </c:pt>
                <c:pt idx="45">
                  <c:v>104.81779396943395</c:v>
                </c:pt>
                <c:pt idx="46">
                  <c:v>96.136278081902475</c:v>
                </c:pt>
                <c:pt idx="47">
                  <c:v>88.928323915735717</c:v>
                </c:pt>
                <c:pt idx="48">
                  <c:v>82.895499554784962</c:v>
                </c:pt>
                <c:pt idx="49">
                  <c:v>77.809288589470725</c:v>
                </c:pt>
                <c:pt idx="50">
                  <c:v>73.49277772656356</c:v>
                </c:pt>
                <c:pt idx="51">
                  <c:v>69.807570953382239</c:v>
                </c:pt>
                <c:pt idx="52">
                  <c:v>66.644333318203209</c:v>
                </c:pt>
                <c:pt idx="53">
                  <c:v>63.915882985448704</c:v>
                </c:pt>
                <c:pt idx="54">
                  <c:v>61.552091755597431</c:v>
                </c:pt>
                <c:pt idx="55">
                  <c:v>59.4960825874074</c:v>
                </c:pt>
                <c:pt idx="56">
                  <c:v>57.701366836752527</c:v>
                </c:pt>
                <c:pt idx="57">
                  <c:v>56.1296690698913</c:v>
                </c:pt>
                <c:pt idx="58">
                  <c:v>54.749259734200436</c:v>
                </c:pt>
                <c:pt idx="59">
                  <c:v>53.533666352840918</c:v>
                </c:pt>
                <c:pt idx="60">
                  <c:v>52.460669300380751</c:v>
                </c:pt>
                <c:pt idx="61">
                  <c:v>51.511513310770624</c:v>
                </c:pt>
                <c:pt idx="62">
                  <c:v>50.670283825815879</c:v>
                </c:pt>
                <c:pt idx="63">
                  <c:v>49.923410255304113</c:v>
                </c:pt>
                <c:pt idx="64">
                  <c:v>49.259267657771261</c:v>
                </c:pt>
                <c:pt idx="65">
                  <c:v>48.66785527851053</c:v>
                </c:pt>
                <c:pt idx="66">
                  <c:v>48.140535506532451</c:v>
                </c:pt>
                <c:pt idx="67">
                  <c:v>47.669820632414229</c:v>
                </c:pt>
                <c:pt idx="68">
                  <c:v>47.249197657179515</c:v>
                </c:pt>
                <c:pt idx="69">
                  <c:v>46.872983570718425</c:v>
                </c:pt>
                <c:pt idx="70">
                  <c:v>46.536205168445989</c:v>
                </c:pt>
                <c:pt idx="71">
                  <c:v>46.234498738731219</c:v>
                </c:pt>
                <c:pt idx="72">
                  <c:v>45.964025927470125</c:v>
                </c:pt>
                <c:pt idx="73">
                  <c:v>45.721402840952493</c:v>
                </c:pt>
                <c:pt idx="74">
                  <c:v>45.503640036444473</c:v>
                </c:pt>
                <c:pt idx="75">
                  <c:v>45.308091510878683</c:v>
                </c:pt>
                <c:pt idx="76">
                  <c:v>45.132411161130285</c:v>
                </c:pt>
                <c:pt idx="77">
                  <c:v>44.974515476773831</c:v>
                </c:pt>
                <c:pt idx="78">
                  <c:v>44.832551454827971</c:v>
                </c:pt>
                <c:pt idx="79">
                  <c:v>44.704868908681576</c:v>
                </c:pt>
                <c:pt idx="80">
                  <c:v>44.589996490041329</c:v>
                </c:pt>
                <c:pt idx="81">
                  <c:v>44.486620860974085</c:v>
                </c:pt>
                <c:pt idx="82">
                  <c:v>44.393568548850368</c:v>
                </c:pt>
                <c:pt idx="83">
                  <c:v>44.309790094834291</c:v>
                </c:pt>
                <c:pt idx="84">
                  <c:v>44.234346170113952</c:v>
                </c:pt>
                <c:pt idx="85">
                  <c:v>44.166395386156509</c:v>
                </c:pt>
                <c:pt idx="86">
                  <c:v>44.10518356813931</c:v>
                </c:pt>
                <c:pt idx="87">
                  <c:v>44.050034296122085</c:v>
                </c:pt>
                <c:pt idx="88">
                  <c:v>44.000340547894503</c:v>
                </c:pt>
                <c:pt idx="89">
                  <c:v>43.955557301881448</c:v>
                </c:pt>
                <c:pt idx="90">
                  <c:v>43.915194978916546</c:v>
                </c:pt>
                <c:pt idx="91">
                  <c:v>43.878813618826229</c:v>
                </c:pt>
                <c:pt idx="92">
                  <c:v>43.846017702186415</c:v>
                </c:pt>
                <c:pt idx="93">
                  <c:v>43.816451539794379</c:v>
                </c:pt>
                <c:pt idx="94">
                  <c:v>43.789795162723486</c:v>
                </c:pt>
                <c:pt idx="95">
                  <c:v>43.765760654611135</c:v>
                </c:pt>
                <c:pt idx="96">
                  <c:v>43.744088875325978</c:v>
                </c:pt>
                <c:pt idx="97">
                  <c:v>43.724546531578994</c:v>
                </c:pt>
                <c:pt idx="98">
                  <c:v>43.706923555556784</c:v>
                </c:pt>
                <c:pt idx="99">
                  <c:v>43.691030757406502</c:v>
                </c:pt>
                <c:pt idx="100">
                  <c:v>43.67669772150829</c:v>
                </c:pt>
                <c:pt idx="101">
                  <c:v>43.663770920030323</c:v>
                </c:pt>
                <c:pt idx="102">
                  <c:v>43.652112020355311</c:v>
                </c:pt>
                <c:pt idx="103">
                  <c:v>43.641596365663354</c:v>
                </c:pt>
                <c:pt idx="104">
                  <c:v>43.632111610311647</c:v>
                </c:pt>
                <c:pt idx="105">
                  <c:v>43.623556493714482</c:v>
                </c:pt>
                <c:pt idx="106">
                  <c:v>43.615839738237696</c:v>
                </c:pt>
                <c:pt idx="107">
                  <c:v>43.608879058214654</c:v>
                </c:pt>
                <c:pt idx="108">
                  <c:v>43.602600268594728</c:v>
                </c:pt>
                <c:pt idx="109">
                  <c:v>43.596936482975039</c:v>
                </c:pt>
                <c:pt idx="110">
                  <c:v>43.591827391862935</c:v>
                </c:pt>
                <c:pt idx="111">
                  <c:v>43.587218612988522</c:v>
                </c:pt>
                <c:pt idx="112">
                  <c:v>43.5830611063489</c:v>
                </c:pt>
                <c:pt idx="113">
                  <c:v>43.579310647432166</c:v>
                </c:pt>
                <c:pt idx="114">
                  <c:v>43.575927352751258</c:v>
                </c:pt>
                <c:pt idx="115">
                  <c:v>43.572875252425199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D72-0B44-8239-A0E442737871}"/>
            </c:ext>
          </c:extLst>
        </c:ser>
        <c:ser>
          <c:idx val="1"/>
          <c:order val="1"/>
          <c:tx>
            <c:strRef>
              <c:f>Calculations!$D$12</c:f>
              <c:strCache>
                <c:ptCount val="1"/>
                <c:pt idx="0">
                  <c:v>Infected(t)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Calculations!$B$13:$B$128</c:f>
              <c:numCache>
                <c:formatCode>General</c:formatCode>
                <c:ptCount val="1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</c:numCache>
            </c:numRef>
          </c:xVal>
          <c:yVal>
            <c:numRef>
              <c:f>Calculations!$D$13:$D$128</c:f>
              <c:numCache>
                <c:formatCode>0.00</c:formatCode>
                <c:ptCount val="116"/>
                <c:pt idx="0">
                  <c:v>1</c:v>
                </c:pt>
                <c:pt idx="1">
                  <c:v>1.39995</c:v>
                </c:pt>
                <c:pt idx="2">
                  <c:v>1.9598250072498751</c:v>
                </c:pt>
                <c:pt idx="3">
                  <c:v>2.7435394470367425</c:v>
                </c:pt>
                <c:pt idx="4">
                  <c:v>3.8405190693430047</c:v>
                </c:pt>
                <c:pt idx="5">
                  <c:v>5.3758528156710215</c:v>
                </c:pt>
                <c:pt idx="6">
                  <c:v>7.5244547900733316</c:v>
                </c:pt>
                <c:pt idx="7">
                  <c:v>10.530791851398032</c:v>
                </c:pt>
                <c:pt idx="8">
                  <c:v>14.736308224670831</c:v>
                </c:pt>
                <c:pt idx="9">
                  <c:v>20.617440777496505</c:v>
                </c:pt>
                <c:pt idx="10">
                  <c:v>28.838100404749117</c:v>
                </c:pt>
                <c:pt idx="11">
                  <c:v>40.321704551240472</c:v>
                </c:pt>
                <c:pt idx="12">
                  <c:v>56.349222475450773</c:v>
                </c:pt>
                <c:pt idx="13">
                  <c:v>78.691018430702684</c:v>
                </c:pt>
                <c:pt idx="14">
                  <c:v>109.78099471295121</c:v>
                </c:pt>
                <c:pt idx="15">
                  <c:v>152.94043841700702</c:v>
                </c:pt>
                <c:pt idx="16">
                  <c:v>212.65365123268603</c:v>
                </c:pt>
                <c:pt idx="17">
                  <c:v>294.88342987580103</c:v>
                </c:pt>
                <c:pt idx="18">
                  <c:v>407.38420357454146</c:v>
                </c:pt>
                <c:pt idx="19">
                  <c:v>559.91286359826029</c:v>
                </c:pt>
                <c:pt idx="20">
                  <c:v>764.13912067214483</c:v>
                </c:pt>
                <c:pt idx="21">
                  <c:v>1032.9140698973179</c:v>
                </c:pt>
                <c:pt idx="22">
                  <c:v>1378.3992215991041</c:v>
                </c:pt>
                <c:pt idx="23">
                  <c:v>1808.5112639075403</c:v>
                </c:pt>
                <c:pt idx="24">
                  <c:v>2321.4769524571711</c:v>
                </c:pt>
                <c:pt idx="25">
                  <c:v>2899.4061150502366</c:v>
                </c:pt>
                <c:pt idx="26">
                  <c:v>3503.7730243803394</c:v>
                </c:pt>
                <c:pt idx="27">
                  <c:v>4077.4447078145072</c:v>
                </c:pt>
                <c:pt idx="28">
                  <c:v>4556.6555477963093</c:v>
                </c:pt>
                <c:pt idx="29">
                  <c:v>4890.1092253312063</c:v>
                </c:pt>
                <c:pt idx="30">
                  <c:v>5055.0209072623293</c:v>
                </c:pt>
                <c:pt idx="31">
                  <c:v>5060.2143692490708</c:v>
                </c:pt>
                <c:pt idx="32">
                  <c:v>4936.2017182228547</c:v>
                </c:pt>
                <c:pt idx="33">
                  <c:v>4720.9446724317213</c:v>
                </c:pt>
                <c:pt idx="34">
                  <c:v>4449.3676734760311</c:v>
                </c:pt>
                <c:pt idx="35">
                  <c:v>4148.8046121967564</c:v>
                </c:pt>
                <c:pt idx="36">
                  <c:v>3838.5962298134009</c:v>
                </c:pt>
                <c:pt idx="37">
                  <c:v>3531.4926049172432</c:v>
                </c:pt>
                <c:pt idx="38">
                  <c:v>3235.4053822187016</c:v>
                </c:pt>
                <c:pt idx="39">
                  <c:v>2954.9117481205576</c:v>
                </c:pt>
                <c:pt idx="40">
                  <c:v>2692.3755337549633</c:v>
                </c:pt>
                <c:pt idx="41">
                  <c:v>2448.7286219423731</c:v>
                </c:pt>
                <c:pt idx="42">
                  <c:v>2223.9973456935636</c:v>
                </c:pt>
                <c:pt idx="43">
                  <c:v>2017.650967858387</c:v>
                </c:pt>
                <c:pt idx="44">
                  <c:v>1828.8302656505653</c:v>
                </c:pt>
                <c:pt idx="45">
                  <c:v>1656.4965849334901</c:v>
                </c:pt>
                <c:pt idx="46">
                  <c:v>1499.5284423276726</c:v>
                </c:pt>
                <c:pt idx="47">
                  <c:v>1356.7835522610719</c:v>
                </c:pt>
                <c:pt idx="48">
                  <c:v>1227.1380213959155</c:v>
                </c:pt>
                <c:pt idx="49">
                  <c:v>1109.5104302216382</c:v>
                </c:pt>
                <c:pt idx="50">
                  <c:v>1002.8758980623815</c:v>
                </c:pt>
                <c:pt idx="51">
                  <c:v>906.2735150293247</c:v>
                </c:pt>
                <c:pt idx="52">
                  <c:v>818.80940116157126</c:v>
                </c:pt>
                <c:pt idx="53">
                  <c:v>739.65691137816862</c:v>
                </c:pt>
                <c:pt idx="54">
                  <c:v>668.055011470203</c:v>
                </c:pt>
                <c:pt idx="55">
                  <c:v>603.30551949137271</c:v>
                </c:pt>
                <c:pt idx="56">
                  <c:v>544.76968329289025</c:v>
                </c:pt>
                <c:pt idx="57">
                  <c:v>491.86441273046245</c:v>
                </c:pt>
                <c:pt idx="58">
                  <c:v>444.05838079310706</c:v>
                </c:pt>
                <c:pt idx="59">
                  <c:v>400.86813609515582</c:v>
                </c:pt>
                <c:pt idx="60">
                  <c:v>361.85431953810041</c:v>
                </c:pt>
                <c:pt idx="61">
                  <c:v>326.61804357390048</c:v>
                </c:pt>
                <c:pt idx="62">
                  <c:v>294.79746870146516</c:v>
                </c:pt>
                <c:pt idx="63">
                  <c:v>266.06459540183039</c:v>
                </c:pt>
                <c:pt idx="64">
                  <c:v>240.12227845918022</c:v>
                </c:pt>
                <c:pt idx="65">
                  <c:v>216.70146299252292</c:v>
                </c:pt>
                <c:pt idx="66">
                  <c:v>195.5586364652487</c:v>
                </c:pt>
                <c:pt idx="67">
                  <c:v>176.47348769284204</c:v>
                </c:pt>
                <c:pt idx="68">
                  <c:v>159.24676189879256</c:v>
                </c:pt>
                <c:pt idx="69">
                  <c:v>143.6982997953744</c:v>
                </c:pt>
                <c:pt idx="70">
                  <c:v>129.66524821810941</c:v>
                </c:pt>
                <c:pt idx="71">
                  <c:v>117.00042982601326</c:v>
                </c:pt>
                <c:pt idx="72">
                  <c:v>105.57085965467301</c:v>
                </c:pt>
                <c:pt idx="73">
                  <c:v>95.256396775723346</c:v>
                </c:pt>
                <c:pt idx="74">
                  <c:v>85.948519902659044</c:v>
                </c:pt>
                <c:pt idx="75">
                  <c:v>77.549216437958918</c:v>
                </c:pt>
                <c:pt idx="76">
                  <c:v>69.969975143911427</c:v>
                </c:pt>
                <c:pt idx="77">
                  <c:v>63.130873313876734</c:v>
                </c:pt>
                <c:pt idx="78">
                  <c:v>56.959750004434923</c:v>
                </c:pt>
                <c:pt idx="79">
                  <c:v>51.391457550137829</c:v>
                </c:pt>
                <c:pt idx="80">
                  <c:v>46.36718421376429</c:v>
                </c:pt>
                <c:pt idx="81">
                  <c:v>41.833841421455105</c:v>
                </c:pt>
                <c:pt idx="82">
                  <c:v>37.743509591433309</c:v>
                </c:pt>
                <c:pt idx="83">
                  <c:v>34.052937086306052</c:v>
                </c:pt>
                <c:pt idx="84">
                  <c:v>30.723087302395786</c:v>
                </c:pt>
                <c:pt idx="85">
                  <c:v>27.718729356113649</c:v>
                </c:pt>
                <c:pt idx="86">
                  <c:v>25.008068238519481</c:v>
                </c:pt>
                <c:pt idx="87">
                  <c:v>22.562410686684753</c:v>
                </c:pt>
                <c:pt idx="88">
                  <c:v>20.35586336624386</c:v>
                </c:pt>
                <c:pt idx="89">
                  <c:v>18.36506027563253</c:v>
                </c:pt>
                <c:pt idx="90">
                  <c:v>16.56891657103418</c:v>
                </c:pt>
                <c:pt idx="91">
                  <c:v>14.948406274021078</c:v>
                </c:pt>
                <c:pt idx="92">
                  <c:v>13.486361563258782</c:v>
                </c:pt>
                <c:pt idx="93">
                  <c:v>12.167291569324941</c:v>
                </c:pt>
                <c:pt idx="94">
                  <c:v>10.977218789463342</c:v>
                </c:pt>
                <c:pt idx="95">
                  <c:v>9.9035314186293579</c:v>
                </c:pt>
                <c:pt idx="96">
                  <c:v>8.9348500560515784</c:v>
                </c:pt>
                <c:pt idx="97">
                  <c:v>8.0609073941934035</c:v>
                </c:pt>
                <c:pt idx="98">
                  <c:v>7.2724396307962715</c:v>
                </c:pt>
                <c:pt idx="99">
                  <c:v>6.5610884658669253</c:v>
                </c:pt>
                <c:pt idx="100">
                  <c:v>5.9193126551784454</c:v>
                </c:pt>
                <c:pt idx="101">
                  <c:v>5.3403081911385666</c:v>
                </c:pt>
                <c:pt idx="102">
                  <c:v>4.8179362716997218</c:v>
                </c:pt>
                <c:pt idx="103">
                  <c:v>4.3466582992217075</c:v>
                </c:pt>
                <c:pt idx="104">
                  <c:v>3.921477224651241</c:v>
                </c:pt>
                <c:pt idx="105">
                  <c:v>3.5378846187832806</c:v>
                </c:pt>
                <c:pt idx="106">
                  <c:v>3.1918129123817391</c:v>
                </c:pt>
                <c:pt idx="107">
                  <c:v>2.8795923011666091</c:v>
                </c:pt>
                <c:pt idx="108">
                  <c:v>2.5979118606698757</c:v>
                </c:pt>
                <c:pt idx="109">
                  <c:v>2.3437844602225795</c:v>
                </c:pt>
                <c:pt idx="110">
                  <c:v>2.1145151053124271</c:v>
                </c:pt>
                <c:pt idx="111">
                  <c:v>1.9076723736555976</c:v>
                </c:pt>
                <c:pt idx="112">
                  <c:v>1.721062642929662</c:v>
                </c:pt>
                <c:pt idx="113">
                  <c:v>1.5527068375534288</c:v>
                </c:pt>
                <c:pt idx="114">
                  <c:v>1.4008194484789926</c:v>
                </c:pt>
                <c:pt idx="115">
                  <c:v>1.2637896039571554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D72-0B44-8239-A0E442737871}"/>
            </c:ext>
          </c:extLst>
        </c:ser>
        <c:ser>
          <c:idx val="2"/>
          <c:order val="2"/>
          <c:tx>
            <c:strRef>
              <c:f>Calculations!$E$12</c:f>
              <c:strCache>
                <c:ptCount val="1"/>
                <c:pt idx="0">
                  <c:v>Removed(t)</c:v>
                </c:pt>
              </c:strCache>
            </c:strRef>
          </c:tx>
          <c:spPr>
            <a:ln w="38100">
              <a:solidFill>
                <a:srgbClr val="0070C0"/>
              </a:solidFill>
              <a:prstDash val="solid"/>
            </a:ln>
          </c:spPr>
          <c:marker>
            <c:symbol val="none"/>
          </c:marker>
          <c:xVal>
            <c:numRef>
              <c:f>Calculations!$B$13:$B$128</c:f>
              <c:numCache>
                <c:formatCode>General</c:formatCode>
                <c:ptCount val="1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</c:numCache>
            </c:numRef>
          </c:xVal>
          <c:yVal>
            <c:numRef>
              <c:f>Calculations!$E$13:$E$128</c:f>
              <c:numCache>
                <c:formatCode>0.00</c:formatCode>
                <c:ptCount val="116"/>
                <c:pt idx="0">
                  <c:v>0</c:v>
                </c:pt>
                <c:pt idx="1">
                  <c:v>0.1</c:v>
                </c:pt>
                <c:pt idx="2">
                  <c:v>0.23999500000000001</c:v>
                </c:pt>
                <c:pt idx="3">
                  <c:v>0.43597750072498753</c:v>
                </c:pt>
                <c:pt idx="4">
                  <c:v>0.71033144542866178</c:v>
                </c:pt>
                <c:pt idx="5">
                  <c:v>1.0943833523629622</c:v>
                </c:pt>
                <c:pt idx="6">
                  <c:v>1.6319686339300645</c:v>
                </c:pt>
                <c:pt idx="7">
                  <c:v>2.3844141129373977</c:v>
                </c:pt>
                <c:pt idx="8">
                  <c:v>3.4374932980772011</c:v>
                </c:pt>
                <c:pt idx="9">
                  <c:v>4.9111241205442839</c:v>
                </c:pt>
                <c:pt idx="10">
                  <c:v>6.9728681982939342</c:v>
                </c:pt>
                <c:pt idx="11">
                  <c:v>9.856678238768847</c:v>
                </c:pt>
                <c:pt idx="12">
                  <c:v>13.888848693892895</c:v>
                </c:pt>
                <c:pt idx="13">
                  <c:v>19.523770941437974</c:v>
                </c:pt>
                <c:pt idx="14">
                  <c:v>27.392872784508242</c:v>
                </c:pt>
                <c:pt idx="15">
                  <c:v>38.370972255803366</c:v>
                </c:pt>
                <c:pt idx="16">
                  <c:v>53.665016097504065</c:v>
                </c:pt>
                <c:pt idx="17">
                  <c:v>74.930381220772674</c:v>
                </c:pt>
                <c:pt idx="18">
                  <c:v>104.41872420835278</c:v>
                </c:pt>
                <c:pt idx="19">
                  <c:v>145.15714456580693</c:v>
                </c:pt>
                <c:pt idx="20">
                  <c:v>201.14843092563297</c:v>
                </c:pt>
                <c:pt idx="21">
                  <c:v>277.56234299284745</c:v>
                </c:pt>
                <c:pt idx="22">
                  <c:v>380.85374998257925</c:v>
                </c:pt>
                <c:pt idx="23">
                  <c:v>518.69367214248962</c:v>
                </c:pt>
                <c:pt idx="24">
                  <c:v>699.54479853324369</c:v>
                </c:pt>
                <c:pt idx="25">
                  <c:v>931.69249377896085</c:v>
                </c:pt>
                <c:pt idx="26">
                  <c:v>1221.6331052839846</c:v>
                </c:pt>
                <c:pt idx="27">
                  <c:v>1572.0104077220185</c:v>
                </c:pt>
                <c:pt idx="28">
                  <c:v>1979.7548785034692</c:v>
                </c:pt>
                <c:pt idx="29">
                  <c:v>2435.4204332831</c:v>
                </c:pt>
                <c:pt idx="30">
                  <c:v>2924.4313558162207</c:v>
                </c:pt>
                <c:pt idx="31">
                  <c:v>3429.9334465424536</c:v>
                </c:pt>
                <c:pt idx="32">
                  <c:v>3935.9548834673606</c:v>
                </c:pt>
                <c:pt idx="33">
                  <c:v>4429.5750552896461</c:v>
                </c:pt>
                <c:pt idx="34">
                  <c:v>4901.6695225328185</c:v>
                </c:pt>
                <c:pt idx="35">
                  <c:v>5346.6062898804212</c:v>
                </c:pt>
                <c:pt idx="36">
                  <c:v>5761.4867511000966</c:v>
                </c:pt>
                <c:pt idx="37">
                  <c:v>6145.3463740814368</c:v>
                </c:pt>
                <c:pt idx="38">
                  <c:v>6498.4956345731607</c:v>
                </c:pt>
                <c:pt idx="39">
                  <c:v>6822.0361727950312</c:v>
                </c:pt>
                <c:pt idx="40">
                  <c:v>7117.527347607087</c:v>
                </c:pt>
                <c:pt idx="41">
                  <c:v>7386.7649009825836</c:v>
                </c:pt>
                <c:pt idx="42">
                  <c:v>7631.637763176821</c:v>
                </c:pt>
                <c:pt idx="43">
                  <c:v>7854.037497746177</c:v>
                </c:pt>
                <c:pt idx="44">
                  <c:v>8055.802594532016</c:v>
                </c:pt>
                <c:pt idx="45">
                  <c:v>8238.6856210970727</c:v>
                </c:pt>
                <c:pt idx="46">
                  <c:v>8404.3352795904211</c:v>
                </c:pt>
                <c:pt idx="47">
                  <c:v>8554.2881238231876</c:v>
                </c:pt>
                <c:pt idx="48">
                  <c:v>8689.9664790492952</c:v>
                </c:pt>
                <c:pt idx="49">
                  <c:v>8812.6802811888865</c:v>
                </c:pt>
                <c:pt idx="50">
                  <c:v>8923.63132421105</c:v>
                </c:pt>
                <c:pt idx="51">
                  <c:v>9023.9189140172875</c:v>
                </c:pt>
                <c:pt idx="52">
                  <c:v>9114.5462655202209</c:v>
                </c:pt>
                <c:pt idx="53">
                  <c:v>9196.4272056363789</c:v>
                </c:pt>
                <c:pt idx="54">
                  <c:v>9270.3928967741958</c:v>
                </c:pt>
                <c:pt idx="55">
                  <c:v>9337.1983979212164</c:v>
                </c:pt>
                <c:pt idx="56">
                  <c:v>9397.5289498703532</c:v>
                </c:pt>
                <c:pt idx="57">
                  <c:v>9452.0059181996421</c:v>
                </c:pt>
                <c:pt idx="58">
                  <c:v>9501.1923594726886</c:v>
                </c:pt>
                <c:pt idx="59">
                  <c:v>9545.598197551999</c:v>
                </c:pt>
                <c:pt idx="60">
                  <c:v>9585.6850111615149</c:v>
                </c:pt>
                <c:pt idx="61">
                  <c:v>9621.8704431153255</c:v>
                </c:pt>
                <c:pt idx="62">
                  <c:v>9654.5322474727163</c:v>
                </c:pt>
                <c:pt idx="63">
                  <c:v>9684.0119943428635</c:v>
                </c:pt>
                <c:pt idx="64">
                  <c:v>9710.6184538830457</c:v>
                </c:pt>
                <c:pt idx="65">
                  <c:v>9734.6306817289642</c:v>
                </c:pt>
                <c:pt idx="66">
                  <c:v>9756.3008280282156</c:v>
                </c:pt>
                <c:pt idx="67">
                  <c:v>9775.8566916747404</c:v>
                </c:pt>
                <c:pt idx="68">
                  <c:v>9793.5040404440242</c:v>
                </c:pt>
                <c:pt idx="69">
                  <c:v>9809.4287166339036</c:v>
                </c:pt>
                <c:pt idx="70">
                  <c:v>9823.7985466134414</c:v>
                </c:pt>
                <c:pt idx="71">
                  <c:v>9836.765071435253</c:v>
                </c:pt>
                <c:pt idx="72">
                  <c:v>9848.4651144178551</c:v>
                </c:pt>
                <c:pt idx="73">
                  <c:v>9859.0222003833223</c:v>
                </c:pt>
                <c:pt idx="74">
                  <c:v>9868.5478400608954</c:v>
                </c:pt>
                <c:pt idx="75">
                  <c:v>9877.1426920511622</c:v>
                </c:pt>
                <c:pt idx="76">
                  <c:v>9884.8976136949586</c:v>
                </c:pt>
                <c:pt idx="77">
                  <c:v>9891.894611209349</c:v>
                </c:pt>
                <c:pt idx="78">
                  <c:v>9898.2076985407366</c:v>
                </c:pt>
                <c:pt idx="79">
                  <c:v>9903.903673541181</c:v>
                </c:pt>
                <c:pt idx="80">
                  <c:v>9909.0428192961954</c:v>
                </c:pt>
                <c:pt idx="81">
                  <c:v>9913.6795377175713</c:v>
                </c:pt>
                <c:pt idx="82">
                  <c:v>9917.8629218597162</c:v>
                </c:pt>
                <c:pt idx="83">
                  <c:v>9921.6372728188599</c:v>
                </c:pt>
                <c:pt idx="84">
                  <c:v>9925.0425665274906</c:v>
                </c:pt>
                <c:pt idx="85">
                  <c:v>9928.1148752577301</c:v>
                </c:pt>
                <c:pt idx="86">
                  <c:v>9930.8867481933412</c:v>
                </c:pt>
                <c:pt idx="87">
                  <c:v>9933.3875550171924</c:v>
                </c:pt>
                <c:pt idx="88">
                  <c:v>9935.6437960858602</c:v>
                </c:pt>
                <c:pt idx="89">
                  <c:v>9937.6793824224842</c:v>
                </c:pt>
                <c:pt idx="90">
                  <c:v>9939.515888450047</c:v>
                </c:pt>
                <c:pt idx="91">
                  <c:v>9941.1727801071502</c:v>
                </c:pt>
                <c:pt idx="92">
                  <c:v>9942.6676207345517</c:v>
                </c:pt>
                <c:pt idx="93">
                  <c:v>9944.0162568908781</c:v>
                </c:pt>
                <c:pt idx="94">
                  <c:v>9945.2329860478112</c:v>
                </c:pt>
                <c:pt idx="95">
                  <c:v>9946.3307079267579</c:v>
                </c:pt>
                <c:pt idx="96">
                  <c:v>9947.3210610686201</c:v>
                </c:pt>
                <c:pt idx="97">
                  <c:v>9948.2145460742249</c:v>
                </c:pt>
                <c:pt idx="98">
                  <c:v>9949.0206368136442</c:v>
                </c:pt>
                <c:pt idx="99">
                  <c:v>9949.7478807767238</c:v>
                </c:pt>
                <c:pt idx="100">
                  <c:v>9950.4039896233098</c:v>
                </c:pt>
                <c:pt idx="101">
                  <c:v>9950.9959208888286</c:v>
                </c:pt>
                <c:pt idx="102">
                  <c:v>9951.529951707942</c:v>
                </c:pt>
                <c:pt idx="103">
                  <c:v>9952.0117453351122</c:v>
                </c:pt>
                <c:pt idx="104">
                  <c:v>9952.4464111650341</c:v>
                </c:pt>
                <c:pt idx="105">
                  <c:v>9952.8385588874989</c:v>
                </c:pt>
                <c:pt idx="106">
                  <c:v>9953.1923473493771</c:v>
                </c:pt>
                <c:pt idx="107">
                  <c:v>9953.5115286406144</c:v>
                </c:pt>
                <c:pt idx="108">
                  <c:v>9953.7994878707304</c:v>
                </c:pt>
                <c:pt idx="109">
                  <c:v>9954.0592790567971</c:v>
                </c:pt>
                <c:pt idx="110">
                  <c:v>9954.2936575028198</c:v>
                </c:pt>
                <c:pt idx="111">
                  <c:v>9954.5051090133511</c:v>
                </c:pt>
                <c:pt idx="112">
                  <c:v>9954.6958762507165</c:v>
                </c:pt>
                <c:pt idx="113">
                  <c:v>9954.8679825150102</c:v>
                </c:pt>
                <c:pt idx="114">
                  <c:v>9955.0232531987658</c:v>
                </c:pt>
                <c:pt idx="115">
                  <c:v>9955.1633351436139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D72-0B44-8239-A0E442737871}"/>
            </c:ext>
          </c:extLst>
        </c:ser>
        <c:ser>
          <c:idx val="4"/>
          <c:order val="3"/>
          <c:tx>
            <c:strRef>
              <c:f>Calculations!$K$12</c:f>
              <c:strCache>
                <c:ptCount val="1"/>
                <c:pt idx="0">
                  <c:v>Cummulative N of infections</c:v>
                </c:pt>
              </c:strCache>
            </c:strRef>
          </c:tx>
          <c:spPr>
            <a:ln w="25400">
              <a:solidFill>
                <a:schemeClr val="bg1">
                  <a:lumMod val="50000"/>
                </a:schemeClr>
              </a:solidFill>
              <a:prstDash val="sysDash"/>
            </a:ln>
          </c:spPr>
          <c:marker>
            <c:symbol val="none"/>
          </c:marker>
          <c:xVal>
            <c:numRef>
              <c:f>Calculations!$B$13:$B$128</c:f>
              <c:numCache>
                <c:formatCode>General</c:formatCode>
                <c:ptCount val="1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</c:numCache>
            </c:numRef>
          </c:xVal>
          <c:yVal>
            <c:numRef>
              <c:f>Calculations!$K$13:$K$128</c:f>
              <c:numCache>
                <c:formatCode>0.00</c:formatCode>
                <c:ptCount val="116"/>
                <c:pt idx="0">
                  <c:v>0.49995000000000001</c:v>
                </c:pt>
                <c:pt idx="1">
                  <c:v>1.1998200072498753</c:v>
                </c:pt>
                <c:pt idx="2">
                  <c:v>2.17951694776173</c:v>
                </c:pt>
                <c:pt idx="3">
                  <c:v>3.5508505147716662</c:v>
                </c:pt>
                <c:pt idx="4">
                  <c:v>5.470236168033983</c:v>
                </c:pt>
                <c:pt idx="5">
                  <c:v>8.1564234240033961</c:v>
                </c:pt>
                <c:pt idx="6">
                  <c:v>11.91520596433543</c:v>
                </c:pt>
                <c:pt idx="7">
                  <c:v>17.173801522748029</c:v>
                </c:pt>
                <c:pt idx="8">
                  <c:v>24.528564898040784</c:v>
                </c:pt>
                <c:pt idx="9">
                  <c:v>34.810968603043051</c:v>
                </c:pt>
                <c:pt idx="10">
                  <c:v>49.178382790009316</c:v>
                </c:pt>
                <c:pt idx="11">
                  <c:v>69.238071169343669</c:v>
                </c:pt>
                <c:pt idx="12">
                  <c:v>97.214789372140658</c:v>
                </c:pt>
                <c:pt idx="13">
                  <c:v>136.17386749745947</c:v>
                </c:pt>
                <c:pt idx="14">
                  <c:v>190.31141067281038</c:v>
                </c:pt>
                <c:pt idx="15">
                  <c:v>265.31866733019012</c:v>
                </c:pt>
                <c:pt idx="16">
                  <c:v>368.81381109657372</c:v>
                </c:pt>
                <c:pt idx="17">
                  <c:v>510.80292778289424</c:v>
                </c:pt>
                <c:pt idx="18">
                  <c:v>704.0700081640673</c:v>
                </c:pt>
                <c:pt idx="19">
                  <c:v>964.28755159777779</c:v>
                </c:pt>
                <c:pt idx="20">
                  <c:v>1309.4764128901654</c:v>
                </c:pt>
                <c:pt idx="21">
                  <c:v>1758.2529715816831</c:v>
                </c:pt>
                <c:pt idx="22">
                  <c:v>2326.20493605003</c:v>
                </c:pt>
                <c:pt idx="23">
                  <c:v>3020.0217509904146</c:v>
                </c:pt>
                <c:pt idx="24">
                  <c:v>3830.098608829197</c:v>
                </c:pt>
                <c:pt idx="25">
                  <c:v>4724.406129664324</c:v>
                </c:pt>
                <c:pt idx="26">
                  <c:v>5648.4551155365252</c:v>
                </c:pt>
                <c:pt idx="27">
                  <c:v>6535.4104262997789</c:v>
                </c:pt>
                <c:pt idx="28">
                  <c:v>7324.5296586143068</c:v>
                </c:pt>
                <c:pt idx="29">
                  <c:v>7978.4522630785505</c:v>
                </c:pt>
                <c:pt idx="30">
                  <c:v>8489.1478157915262</c:v>
                </c:pt>
                <c:pt idx="31">
                  <c:v>8871.1566016902161</c:v>
                </c:pt>
                <c:pt idx="32">
                  <c:v>9149.5197277213683</c:v>
                </c:pt>
                <c:pt idx="33">
                  <c:v>9350.0371960088505</c:v>
                </c:pt>
                <c:pt idx="34">
                  <c:v>9494.4109020771793</c:v>
                </c:pt>
                <c:pt idx="35">
                  <c:v>9599.0829809134993</c:v>
                </c:pt>
                <c:pt idx="36">
                  <c:v>9675.8389789986813</c:v>
                </c:pt>
                <c:pt idx="37">
                  <c:v>9732.9010167918641</c:v>
                </c:pt>
                <c:pt idx="38">
                  <c:v>9775.9479209155907</c:v>
                </c:pt>
                <c:pt idx="39">
                  <c:v>9808.9028813620516</c:v>
                </c:pt>
                <c:pt idx="40">
                  <c:v>9834.4935229249586</c:v>
                </c:pt>
                <c:pt idx="41">
                  <c:v>9854.6351088703868</c:v>
                </c:pt>
                <c:pt idx="42">
                  <c:v>9870.6884656045659</c:v>
                </c:pt>
                <c:pt idx="43">
                  <c:v>9883.6328601825826</c:v>
                </c:pt>
                <c:pt idx="44">
                  <c:v>9894.182206030564</c:v>
                </c:pt>
                <c:pt idx="45">
                  <c:v>9902.8637219180946</c:v>
                </c:pt>
                <c:pt idx="46">
                  <c:v>9910.0716760842606</c:v>
                </c:pt>
                <c:pt idx="47">
                  <c:v>9916.1045004452117</c:v>
                </c:pt>
                <c:pt idx="48">
                  <c:v>9921.1907114105252</c:v>
                </c:pt>
                <c:pt idx="49">
                  <c:v>9925.5072222734325</c:v>
                </c:pt>
                <c:pt idx="50">
                  <c:v>9929.1924290466141</c:v>
                </c:pt>
                <c:pt idx="51">
                  <c:v>9932.3556666817931</c:v>
                </c:pt>
                <c:pt idx="52">
                  <c:v>9935.0841170145468</c:v>
                </c:pt>
                <c:pt idx="53">
                  <c:v>9937.4479082443977</c:v>
                </c:pt>
                <c:pt idx="54">
                  <c:v>9939.5039174125886</c:v>
                </c:pt>
                <c:pt idx="55">
                  <c:v>9941.2986331632437</c:v>
                </c:pt>
                <c:pt idx="56">
                  <c:v>9942.8703309301054</c:v>
                </c:pt>
                <c:pt idx="57">
                  <c:v>9944.2507402657957</c:v>
                </c:pt>
                <c:pt idx="58">
                  <c:v>9945.4663336471549</c:v>
                </c:pt>
                <c:pt idx="59">
                  <c:v>9946.5393306996157</c:v>
                </c:pt>
                <c:pt idx="60">
                  <c:v>9947.4884866892262</c:v>
                </c:pt>
                <c:pt idx="61">
                  <c:v>9948.3297161741812</c:v>
                </c:pt>
                <c:pt idx="62">
                  <c:v>9949.0765897446927</c:v>
                </c:pt>
                <c:pt idx="63">
                  <c:v>9949.7407323422249</c:v>
                </c:pt>
                <c:pt idx="64">
                  <c:v>9950.3321447214857</c:v>
                </c:pt>
                <c:pt idx="65">
                  <c:v>9950.8594644934637</c:v>
                </c:pt>
                <c:pt idx="66">
                  <c:v>9951.3301793675819</c:v>
                </c:pt>
                <c:pt idx="67">
                  <c:v>9951.7508023428163</c:v>
                </c:pt>
                <c:pt idx="68">
                  <c:v>9952.1270164292782</c:v>
                </c:pt>
                <c:pt idx="69">
                  <c:v>9952.4637948315503</c:v>
                </c:pt>
                <c:pt idx="70">
                  <c:v>9952.7655012612649</c:v>
                </c:pt>
                <c:pt idx="71">
                  <c:v>9953.0359740725253</c:v>
                </c:pt>
                <c:pt idx="72">
                  <c:v>9953.2785971590438</c:v>
                </c:pt>
                <c:pt idx="73">
                  <c:v>9953.4963599635521</c:v>
                </c:pt>
                <c:pt idx="74">
                  <c:v>9953.6919084891178</c:v>
                </c:pt>
                <c:pt idx="75">
                  <c:v>9953.8675888388661</c:v>
                </c:pt>
                <c:pt idx="76">
                  <c:v>9954.025484523223</c:v>
                </c:pt>
                <c:pt idx="77">
                  <c:v>9954.1674485451695</c:v>
                </c:pt>
                <c:pt idx="78">
                  <c:v>9954.2951310913159</c:v>
                </c:pt>
                <c:pt idx="79">
                  <c:v>9954.4100035099564</c:v>
                </c:pt>
                <c:pt idx="80">
                  <c:v>9954.5133791390235</c:v>
                </c:pt>
                <c:pt idx="81">
                  <c:v>9954.6064314511477</c:v>
                </c:pt>
                <c:pt idx="82">
                  <c:v>9954.690209905164</c:v>
                </c:pt>
                <c:pt idx="83">
                  <c:v>9954.7656538298852</c:v>
                </c:pt>
                <c:pt idx="84">
                  <c:v>9954.8336046138429</c:v>
                </c:pt>
                <c:pt idx="85">
                  <c:v>9954.8948164318608</c:v>
                </c:pt>
                <c:pt idx="86">
                  <c:v>9954.9499657038778</c:v>
                </c:pt>
                <c:pt idx="87">
                  <c:v>9954.9996594521053</c:v>
                </c:pt>
                <c:pt idx="88">
                  <c:v>9955.0444426981176</c:v>
                </c:pt>
                <c:pt idx="89">
                  <c:v>9955.0848050210825</c:v>
                </c:pt>
                <c:pt idx="90">
                  <c:v>9955.1211863811732</c:v>
                </c:pt>
                <c:pt idx="91">
                  <c:v>9955.1539822978139</c:v>
                </c:pt>
                <c:pt idx="92">
                  <c:v>9955.1835484602052</c:v>
                </c:pt>
                <c:pt idx="93">
                  <c:v>9955.2102048372763</c:v>
                </c:pt>
                <c:pt idx="94">
                  <c:v>9955.2342393453891</c:v>
                </c:pt>
                <c:pt idx="95">
                  <c:v>9955.2559111246737</c:v>
                </c:pt>
                <c:pt idx="96">
                  <c:v>9955.2754534684209</c:v>
                </c:pt>
                <c:pt idx="97">
                  <c:v>9955.2930764444427</c:v>
                </c:pt>
                <c:pt idx="98">
                  <c:v>9955.3089692425929</c:v>
                </c:pt>
                <c:pt idx="99">
                  <c:v>9955.3233022784916</c:v>
                </c:pt>
                <c:pt idx="100">
                  <c:v>9955.3362290799687</c:v>
                </c:pt>
                <c:pt idx="101">
                  <c:v>9955.3478879796439</c:v>
                </c:pt>
                <c:pt idx="102">
                  <c:v>9955.3584036343364</c:v>
                </c:pt>
                <c:pt idx="103">
                  <c:v>9955.3678883896882</c:v>
                </c:pt>
                <c:pt idx="104">
                  <c:v>9955.3764435062858</c:v>
                </c:pt>
                <c:pt idx="105">
                  <c:v>9955.3841602617631</c:v>
                </c:pt>
                <c:pt idx="106">
                  <c:v>9955.3911209417856</c:v>
                </c:pt>
                <c:pt idx="107">
                  <c:v>9955.397399731406</c:v>
                </c:pt>
                <c:pt idx="108">
                  <c:v>9955.4030635170257</c:v>
                </c:pt>
                <c:pt idx="109">
                  <c:v>9955.4081726081386</c:v>
                </c:pt>
                <c:pt idx="110">
                  <c:v>9955.4127813870127</c:v>
                </c:pt>
                <c:pt idx="111">
                  <c:v>9955.4169388936516</c:v>
                </c:pt>
                <c:pt idx="112">
                  <c:v>9955.4206893525679</c:v>
                </c:pt>
                <c:pt idx="113">
                  <c:v>9955.424072647249</c:v>
                </c:pt>
                <c:pt idx="114">
                  <c:v>9955.4271247475754</c:v>
                </c:pt>
                <c:pt idx="115">
                  <c:v>9955.4298780949139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078-614B-8D26-A19AD3243A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8263679"/>
        <c:axId val="1"/>
      </c:scatterChart>
      <c:valAx>
        <c:axId val="898263679"/>
        <c:scaling>
          <c:orientation val="minMax"/>
          <c:max val="10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Time step</a:t>
                </a:r>
              </a:p>
            </c:rich>
          </c:tx>
          <c:layout>
            <c:manualLayout>
              <c:xMode val="edge"/>
              <c:yMode val="edge"/>
              <c:x val="0.45886779115204113"/>
              <c:y val="0.913866080055919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100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Number</a:t>
                </a:r>
              </a:p>
            </c:rich>
          </c:tx>
          <c:layout>
            <c:manualLayout>
              <c:xMode val="edge"/>
              <c:yMode val="edge"/>
              <c:x val="2.9926168829893771E-2"/>
              <c:y val="0.368157521432536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898263679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1303165462540234"/>
          <c:y val="0.31530210305990231"/>
          <c:w val="0.32915145478918995"/>
          <c:h val="0.1932748959604715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 paperSize="0" orientation="landscape" horizontalDpi="-4" verticalDpi="-4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139700</xdr:colOff>
      <xdr:row>10</xdr:row>
      <xdr:rowOff>12700</xdr:rowOff>
    </xdr:from>
    <xdr:to>
      <xdr:col>12</xdr:col>
      <xdr:colOff>444500</xdr:colOff>
      <xdr:row>38</xdr:row>
      <xdr:rowOff>50800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D919CBD-28EC-E349-908B-A73A94A654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588434</xdr:colOff>
      <xdr:row>2</xdr:row>
      <xdr:rowOff>25400</xdr:rowOff>
    </xdr:from>
    <xdr:to>
      <xdr:col>20</xdr:col>
      <xdr:colOff>571500</xdr:colOff>
      <xdr:row>30</xdr:row>
      <xdr:rowOff>114300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5DB48498-9E12-2B4F-9307-37A9796F7B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43"/>
  <sheetViews>
    <sheetView tabSelected="1" topLeftCell="A2" workbookViewId="0">
      <selection activeCell="B34" sqref="B34"/>
    </sheetView>
  </sheetViews>
  <sheetFormatPr baseColWidth="10" defaultRowHeight="13" x14ac:dyDescent="0.15"/>
  <cols>
    <col min="1" max="1" width="22.6640625" customWidth="1"/>
    <col min="2" max="2" width="12.6640625" customWidth="1"/>
    <col min="3" max="3" width="8.1640625" customWidth="1"/>
    <col min="4" max="4" width="7" customWidth="1"/>
    <col min="7" max="7" width="8.6640625" customWidth="1"/>
    <col min="11" max="11" width="7" customWidth="1"/>
    <col min="12" max="12" width="3.1640625" customWidth="1"/>
    <col min="13" max="13" width="2.5" customWidth="1"/>
  </cols>
  <sheetData>
    <row r="1" spans="1:23" x14ac:dyDescent="0.15">
      <c r="A1" s="14" t="s">
        <v>33</v>
      </c>
    </row>
    <row r="2" spans="1:23" ht="16" x14ac:dyDescent="0.2">
      <c r="A2" s="8" t="s">
        <v>38</v>
      </c>
      <c r="B2" s="4"/>
    </row>
    <row r="3" spans="1:23" ht="16" x14ac:dyDescent="0.2">
      <c r="A3" s="22" t="s">
        <v>51</v>
      </c>
      <c r="B3" s="4"/>
      <c r="O3" s="14"/>
      <c r="P3" s="14"/>
      <c r="Q3" s="14"/>
      <c r="R3" s="14"/>
      <c r="S3" s="14"/>
    </row>
    <row r="4" spans="1:23" ht="16" x14ac:dyDescent="0.2">
      <c r="A4" s="16" t="s">
        <v>53</v>
      </c>
      <c r="B4" s="4"/>
    </row>
    <row r="5" spans="1:23" ht="16" x14ac:dyDescent="0.2">
      <c r="A5" s="10" t="s">
        <v>30</v>
      </c>
      <c r="B5" s="4"/>
    </row>
    <row r="6" spans="1:23" x14ac:dyDescent="0.15">
      <c r="A6" s="7"/>
      <c r="B6" s="24"/>
    </row>
    <row r="7" spans="1:23" ht="18" x14ac:dyDescent="0.2">
      <c r="B7" s="58" t="s">
        <v>61</v>
      </c>
      <c r="N7" s="49" t="s">
        <v>32</v>
      </c>
      <c r="O7" s="50"/>
      <c r="P7" s="50"/>
      <c r="Q7" s="43"/>
      <c r="R7" s="43"/>
      <c r="S7" s="43"/>
      <c r="T7" s="43"/>
      <c r="U7" s="43"/>
      <c r="V7" s="43"/>
      <c r="W7" s="44"/>
    </row>
    <row r="8" spans="1:23" ht="18" x14ac:dyDescent="0.2">
      <c r="A8" s="35" t="s">
        <v>13</v>
      </c>
      <c r="B8" s="23">
        <v>0</v>
      </c>
      <c r="C8" s="4" t="s">
        <v>26</v>
      </c>
      <c r="N8" s="51"/>
      <c r="O8" s="52" t="s">
        <v>31</v>
      </c>
      <c r="P8" s="53"/>
      <c r="Q8" s="45"/>
      <c r="R8" s="45"/>
      <c r="S8" s="45"/>
      <c r="T8" s="45"/>
      <c r="U8" s="45"/>
      <c r="V8" s="45"/>
      <c r="W8" s="46"/>
    </row>
    <row r="9" spans="1:23" ht="18" x14ac:dyDescent="0.2">
      <c r="A9" s="36" t="s">
        <v>11</v>
      </c>
      <c r="B9" s="23">
        <v>5.0000000000000002E-5</v>
      </c>
      <c r="C9" s="4" t="s">
        <v>27</v>
      </c>
      <c r="N9" s="54" t="s">
        <v>22</v>
      </c>
      <c r="O9" s="53"/>
      <c r="P9" s="53"/>
      <c r="Q9" s="45"/>
      <c r="R9" s="45"/>
      <c r="S9" s="45"/>
      <c r="T9" s="45"/>
      <c r="U9" s="45"/>
      <c r="V9" s="45"/>
      <c r="W9" s="46"/>
    </row>
    <row r="10" spans="1:23" ht="18" x14ac:dyDescent="0.2">
      <c r="A10" s="37" t="s">
        <v>18</v>
      </c>
      <c r="B10" s="23">
        <v>0.1</v>
      </c>
      <c r="C10" s="4" t="s">
        <v>55</v>
      </c>
      <c r="N10" s="54"/>
      <c r="O10" s="53" t="s">
        <v>48</v>
      </c>
      <c r="P10" s="53"/>
      <c r="Q10" s="45"/>
      <c r="R10" s="45"/>
      <c r="S10" s="45"/>
      <c r="T10" s="45"/>
      <c r="U10" s="45"/>
      <c r="V10" s="45"/>
      <c r="W10" s="46"/>
    </row>
    <row r="11" spans="1:23" ht="18" x14ac:dyDescent="0.2">
      <c r="N11" s="54"/>
      <c r="O11" s="53" t="s">
        <v>21</v>
      </c>
      <c r="P11" s="53"/>
      <c r="Q11" s="45"/>
      <c r="R11" s="45"/>
      <c r="S11" s="45"/>
      <c r="T11" s="45"/>
      <c r="U11" s="45"/>
      <c r="V11" s="45"/>
      <c r="W11" s="46"/>
    </row>
    <row r="12" spans="1:23" ht="18" x14ac:dyDescent="0.2">
      <c r="N12" s="54"/>
      <c r="O12" s="53" t="s">
        <v>49</v>
      </c>
      <c r="P12" s="53"/>
      <c r="Q12" s="45"/>
      <c r="R12" s="45"/>
      <c r="S12" s="45"/>
      <c r="T12" s="45"/>
      <c r="U12" s="45"/>
      <c r="V12" s="45"/>
      <c r="W12" s="46"/>
    </row>
    <row r="13" spans="1:23" ht="18" x14ac:dyDescent="0.2">
      <c r="N13" s="54"/>
      <c r="O13" s="53" t="s">
        <v>12</v>
      </c>
      <c r="P13" s="53"/>
      <c r="Q13" s="45"/>
      <c r="R13" s="45"/>
      <c r="S13" s="45"/>
      <c r="T13" s="45"/>
      <c r="U13" s="45"/>
      <c r="V13" s="45"/>
      <c r="W13" s="46"/>
    </row>
    <row r="14" spans="1:23" ht="18" x14ac:dyDescent="0.2">
      <c r="A14" s="14"/>
      <c r="B14" s="57" t="s">
        <v>60</v>
      </c>
      <c r="N14" s="54" t="s">
        <v>10</v>
      </c>
      <c r="O14" s="53"/>
      <c r="P14" s="53"/>
      <c r="Q14" s="45"/>
      <c r="R14" s="45"/>
      <c r="S14" s="45"/>
      <c r="T14" s="45"/>
      <c r="U14" s="45"/>
      <c r="V14" s="45"/>
      <c r="W14" s="46"/>
    </row>
    <row r="15" spans="1:23" ht="18" x14ac:dyDescent="0.2">
      <c r="A15" s="32" t="s">
        <v>45</v>
      </c>
      <c r="B15" s="34">
        <f>b*N/r_</f>
        <v>5</v>
      </c>
      <c r="N15" s="54"/>
      <c r="O15" s="53" t="s">
        <v>19</v>
      </c>
      <c r="P15" s="53"/>
      <c r="Q15" s="45"/>
      <c r="R15" s="45"/>
      <c r="S15" s="45"/>
      <c r="T15" s="45"/>
      <c r="U15" s="45"/>
      <c r="V15" s="45"/>
      <c r="W15" s="46"/>
    </row>
    <row r="16" spans="1:23" ht="18" x14ac:dyDescent="0.2">
      <c r="A16" s="32" t="s">
        <v>16</v>
      </c>
      <c r="B16" s="31">
        <f>1 - 1/(b*N/r_)</f>
        <v>0.8</v>
      </c>
      <c r="N16" s="54" t="s">
        <v>20</v>
      </c>
      <c r="O16" s="53"/>
      <c r="P16" s="53"/>
      <c r="Q16" s="45"/>
      <c r="R16" s="45"/>
      <c r="S16" s="45"/>
      <c r="T16" s="45"/>
      <c r="U16" s="45"/>
      <c r="V16" s="45"/>
      <c r="W16" s="46"/>
    </row>
    <row r="17" spans="1:23" ht="18" x14ac:dyDescent="0.2">
      <c r="A17" s="32" t="s">
        <v>50</v>
      </c>
      <c r="B17" s="31">
        <f>b*N*(1-p)/r_</f>
        <v>5</v>
      </c>
      <c r="N17" s="54" t="s">
        <v>15</v>
      </c>
      <c r="O17" s="53"/>
      <c r="P17" s="53"/>
      <c r="Q17" s="45"/>
      <c r="R17" s="45"/>
      <c r="S17" s="45"/>
      <c r="T17" s="45"/>
      <c r="U17" s="45"/>
      <c r="V17" s="45"/>
      <c r="W17" s="46"/>
    </row>
    <row r="18" spans="1:23" ht="18" x14ac:dyDescent="0.2">
      <c r="A18" s="32" t="s">
        <v>17</v>
      </c>
      <c r="B18" s="33">
        <f>Calculations!I9</f>
        <v>9956.4298780949139</v>
      </c>
      <c r="N18" s="54"/>
      <c r="O18" s="53" t="s">
        <v>29</v>
      </c>
      <c r="P18" s="53"/>
      <c r="Q18" s="45"/>
      <c r="R18" s="45"/>
      <c r="S18" s="45"/>
      <c r="T18" s="45"/>
      <c r="U18" s="45"/>
      <c r="V18" s="45"/>
      <c r="W18" s="46"/>
    </row>
    <row r="19" spans="1:23" ht="18" x14ac:dyDescent="0.2">
      <c r="N19" s="55" t="s">
        <v>25</v>
      </c>
      <c r="O19" s="56"/>
      <c r="P19" s="56"/>
      <c r="Q19" s="47"/>
      <c r="R19" s="47"/>
      <c r="S19" s="47"/>
      <c r="T19" s="47"/>
      <c r="U19" s="47"/>
      <c r="V19" s="47"/>
      <c r="W19" s="48"/>
    </row>
    <row r="22" spans="1:23" ht="16" x14ac:dyDescent="0.2">
      <c r="A22" s="4" t="s">
        <v>57</v>
      </c>
    </row>
    <row r="23" spans="1:23" ht="16" x14ac:dyDescent="0.2">
      <c r="A23" s="4" t="s">
        <v>58</v>
      </c>
    </row>
    <row r="24" spans="1:23" ht="16" x14ac:dyDescent="0.2">
      <c r="A24" s="4" t="s">
        <v>59</v>
      </c>
    </row>
    <row r="40" spans="4:5" ht="18" x14ac:dyDescent="0.2">
      <c r="D40" s="59" t="s">
        <v>9</v>
      </c>
      <c r="E40" s="60"/>
    </row>
    <row r="41" spans="4:5" ht="18" x14ac:dyDescent="0.2">
      <c r="D41" s="61" t="s">
        <v>8</v>
      </c>
      <c r="E41" s="60"/>
    </row>
    <row r="42" spans="4:5" ht="18" x14ac:dyDescent="0.2">
      <c r="D42" s="62" t="s">
        <v>44</v>
      </c>
      <c r="E42" s="60"/>
    </row>
    <row r="43" spans="4:5" ht="18" x14ac:dyDescent="0.2">
      <c r="D43" s="63" t="s">
        <v>56</v>
      </c>
      <c r="E43" s="60"/>
    </row>
  </sheetData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130"/>
  <sheetViews>
    <sheetView zoomScale="90" zoomScaleNormal="90" workbookViewId="0">
      <pane ySplit="12920" topLeftCell="A126"/>
      <selection activeCell="C9" sqref="C9"/>
      <selection pane="bottomLeft" activeCell="A49" sqref="A49"/>
    </sheetView>
  </sheetViews>
  <sheetFormatPr baseColWidth="10" defaultRowHeight="13" x14ac:dyDescent="0.15"/>
  <cols>
    <col min="1" max="1" width="2.6640625" customWidth="1"/>
    <col min="2" max="2" width="4.83203125" customWidth="1"/>
    <col min="3" max="3" width="13.6640625" customWidth="1"/>
    <col min="4" max="4" width="11" customWidth="1"/>
    <col min="5" max="5" width="13.33203125" customWidth="1"/>
    <col min="6" max="6" width="11" customWidth="1"/>
    <col min="7" max="7" width="12.5" customWidth="1"/>
    <col min="8" max="8" width="16" customWidth="1"/>
    <col min="9" max="9" width="14" style="12" customWidth="1"/>
    <col min="10" max="10" width="10.1640625" customWidth="1"/>
    <col min="11" max="11" width="9.33203125" customWidth="1"/>
  </cols>
  <sheetData>
    <row r="1" spans="2:11" x14ac:dyDescent="0.15">
      <c r="B1" s="14" t="s">
        <v>33</v>
      </c>
    </row>
    <row r="2" spans="2:11" s="4" customFormat="1" ht="16" x14ac:dyDescent="0.2">
      <c r="B2" s="8" t="s">
        <v>38</v>
      </c>
      <c r="I2" s="11"/>
    </row>
    <row r="3" spans="2:11" s="4" customFormat="1" ht="16" x14ac:dyDescent="0.2">
      <c r="B3" s="42" t="s">
        <v>52</v>
      </c>
      <c r="I3" s="11"/>
    </row>
    <row r="4" spans="2:11" s="4" customFormat="1" ht="16" x14ac:dyDescent="0.2">
      <c r="B4" s="16" t="s">
        <v>24</v>
      </c>
      <c r="I4" s="11"/>
    </row>
    <row r="5" spans="2:11" s="4" customFormat="1" ht="16" x14ac:dyDescent="0.2">
      <c r="B5" s="10" t="s">
        <v>30</v>
      </c>
      <c r="I5" s="11"/>
    </row>
    <row r="6" spans="2:11" s="4" customFormat="1" ht="16" x14ac:dyDescent="0.2">
      <c r="B6" s="10"/>
      <c r="H6" s="32" t="s">
        <v>45</v>
      </c>
      <c r="I6" s="34">
        <f>b*N/r_</f>
        <v>5</v>
      </c>
    </row>
    <row r="7" spans="2:11" s="4" customFormat="1" ht="16" x14ac:dyDescent="0.2">
      <c r="B7" s="38" t="s">
        <v>13</v>
      </c>
      <c r="C7" s="39">
        <f>'Input &amp; graphs'!B8</f>
        <v>0</v>
      </c>
      <c r="D7" s="4" t="s">
        <v>26</v>
      </c>
      <c r="H7" s="32" t="s">
        <v>16</v>
      </c>
      <c r="I7" s="31">
        <f>1 - 1/(b*N/r_)</f>
        <v>0.8</v>
      </c>
      <c r="J7" s="14" t="s">
        <v>47</v>
      </c>
    </row>
    <row r="8" spans="2:11" ht="16" x14ac:dyDescent="0.2">
      <c r="B8" s="40" t="s">
        <v>11</v>
      </c>
      <c r="C8" s="39">
        <f>'Input &amp; graphs'!B9</f>
        <v>5.0000000000000002E-5</v>
      </c>
      <c r="D8" s="4" t="s">
        <v>27</v>
      </c>
      <c r="E8" s="26"/>
      <c r="H8" s="32" t="s">
        <v>46</v>
      </c>
      <c r="I8" s="31">
        <f>b*N*(1-p)/r_</f>
        <v>5</v>
      </c>
      <c r="J8" s="14" t="s">
        <v>42</v>
      </c>
    </row>
    <row r="9" spans="2:11" ht="16" x14ac:dyDescent="0.2">
      <c r="B9" s="40" t="s">
        <v>1</v>
      </c>
      <c r="C9" s="39">
        <v>1</v>
      </c>
      <c r="E9" s="27" t="s">
        <v>2</v>
      </c>
      <c r="F9" s="25">
        <v>10000</v>
      </c>
      <c r="H9" s="32" t="s">
        <v>17</v>
      </c>
      <c r="I9" s="33">
        <f>J130 + 1</f>
        <v>9956.4298780949139</v>
      </c>
      <c r="J9" s="14"/>
    </row>
    <row r="10" spans="2:11" ht="16" x14ac:dyDescent="0.2">
      <c r="B10" s="41" t="s">
        <v>18</v>
      </c>
      <c r="C10" s="39">
        <f>'Input &amp; graphs'!B10</f>
        <v>0.1</v>
      </c>
      <c r="D10" s="14" t="s">
        <v>28</v>
      </c>
    </row>
    <row r="11" spans="2:11" x14ac:dyDescent="0.15">
      <c r="H11" t="s">
        <v>3</v>
      </c>
      <c r="I11" s="28" t="s">
        <v>35</v>
      </c>
    </row>
    <row r="12" spans="2:11" s="7" customFormat="1" x14ac:dyDescent="0.15">
      <c r="B12" s="7" t="s">
        <v>0</v>
      </c>
      <c r="C12" s="9" t="s">
        <v>7</v>
      </c>
      <c r="D12" s="9" t="s">
        <v>6</v>
      </c>
      <c r="E12" s="9" t="s">
        <v>4</v>
      </c>
      <c r="F12" s="7" t="s">
        <v>36</v>
      </c>
      <c r="G12" s="7" t="s">
        <v>37</v>
      </c>
      <c r="H12" s="9" t="s">
        <v>5</v>
      </c>
      <c r="I12" s="13" t="s">
        <v>34</v>
      </c>
      <c r="J12" s="7" t="s">
        <v>14</v>
      </c>
      <c r="K12" s="7" t="s">
        <v>40</v>
      </c>
    </row>
    <row r="13" spans="2:11" x14ac:dyDescent="0.15">
      <c r="B13">
        <v>0</v>
      </c>
      <c r="C13" s="5">
        <f>(N-D13)*(1-p)</f>
        <v>9999</v>
      </c>
      <c r="D13" s="2">
        <f>I_0</f>
        <v>1</v>
      </c>
      <c r="E13" s="18">
        <f>0 + N*p</f>
        <v>0</v>
      </c>
      <c r="F13" s="5">
        <f t="shared" ref="F13:F44" si="0">IF(C13 - b*C13*D13  &lt;0, 0, C13 - b*C13*D13 )</f>
        <v>9998.5000500000006</v>
      </c>
      <c r="G13" s="2">
        <f t="shared" ref="G13:G44" si="1">D13 + b*C13*D13 -r_*D13</f>
        <v>1.39995</v>
      </c>
      <c r="H13" s="2">
        <f t="shared" ref="H13:H44" si="2">E13 + r_*D13</f>
        <v>0.1</v>
      </c>
      <c r="I13" s="29">
        <f>b*C13/r_</f>
        <v>4.9994999999999994</v>
      </c>
      <c r="J13" s="2">
        <f xml:space="preserve"> b*C13*D13</f>
        <v>0.49995000000000001</v>
      </c>
      <c r="K13" s="2">
        <f>J13</f>
        <v>0.49995000000000001</v>
      </c>
    </row>
    <row r="14" spans="2:11" x14ac:dyDescent="0.15">
      <c r="B14">
        <f>1+B13</f>
        <v>1</v>
      </c>
      <c r="C14" s="5">
        <f>F13</f>
        <v>9998.5000500000006</v>
      </c>
      <c r="D14" s="2">
        <f>G13</f>
        <v>1.39995</v>
      </c>
      <c r="E14" s="2">
        <f>H13</f>
        <v>0.1</v>
      </c>
      <c r="F14" s="5">
        <f t="shared" si="0"/>
        <v>9997.8001799927515</v>
      </c>
      <c r="G14" s="2">
        <f t="shared" si="1"/>
        <v>1.9598250072498751</v>
      </c>
      <c r="H14" s="2">
        <f t="shared" si="2"/>
        <v>0.23999500000000001</v>
      </c>
      <c r="I14" s="2">
        <f t="shared" ref="I14:I44" si="3">b*C14/r_</f>
        <v>4.9992500250000003</v>
      </c>
      <c r="J14" s="2">
        <f t="shared" ref="J14:J45" si="4">b*C14*D14</f>
        <v>0.69987000724987514</v>
      </c>
      <c r="K14" s="2">
        <f>K13+J14</f>
        <v>1.1998200072498753</v>
      </c>
    </row>
    <row r="15" spans="2:11" x14ac:dyDescent="0.15">
      <c r="B15">
        <f t="shared" ref="B15:B41" si="5">1+B14</f>
        <v>2</v>
      </c>
      <c r="C15" s="5">
        <f t="shared" ref="C15:C41" si="6">F14</f>
        <v>9997.8001799927515</v>
      </c>
      <c r="D15" s="2">
        <f t="shared" ref="D15:D41" si="7">G14</f>
        <v>1.9598250072498751</v>
      </c>
      <c r="E15" s="2">
        <f t="shared" ref="E15:E78" si="8">H14</f>
        <v>0.23999500000000001</v>
      </c>
      <c r="F15" s="5">
        <f t="shared" si="0"/>
        <v>9996.8204830522391</v>
      </c>
      <c r="G15" s="2">
        <f t="shared" si="1"/>
        <v>2.7435394470367425</v>
      </c>
      <c r="H15" s="2">
        <f t="shared" si="2"/>
        <v>0.43597750072498753</v>
      </c>
      <c r="I15" s="2">
        <f t="shared" si="3"/>
        <v>4.9989000899963756</v>
      </c>
      <c r="J15" s="2">
        <f t="shared" si="4"/>
        <v>0.97969694051185485</v>
      </c>
      <c r="K15" s="2">
        <f t="shared" ref="K15:K78" si="9">K14+J15</f>
        <v>2.17951694776173</v>
      </c>
    </row>
    <row r="16" spans="2:11" x14ac:dyDescent="0.15">
      <c r="B16">
        <f t="shared" si="5"/>
        <v>3</v>
      </c>
      <c r="C16" s="5">
        <f t="shared" si="6"/>
        <v>9996.8204830522391</v>
      </c>
      <c r="D16" s="2">
        <f t="shared" si="7"/>
        <v>2.7435394470367425</v>
      </c>
      <c r="E16" s="2">
        <f t="shared" si="8"/>
        <v>0.43597750072498753</v>
      </c>
      <c r="F16" s="5">
        <f t="shared" si="0"/>
        <v>9995.44914948523</v>
      </c>
      <c r="G16" s="2">
        <f t="shared" si="1"/>
        <v>3.8405190693430047</v>
      </c>
      <c r="H16" s="2">
        <f t="shared" si="2"/>
        <v>0.71033144542866178</v>
      </c>
      <c r="I16" s="2">
        <f t="shared" si="3"/>
        <v>4.9984102415261198</v>
      </c>
      <c r="J16" s="2">
        <f t="shared" si="4"/>
        <v>1.3713335670099362</v>
      </c>
      <c r="K16" s="2">
        <f t="shared" si="9"/>
        <v>3.5508505147716662</v>
      </c>
    </row>
    <row r="17" spans="2:21" x14ac:dyDescent="0.15">
      <c r="B17">
        <f t="shared" si="5"/>
        <v>4</v>
      </c>
      <c r="C17" s="5">
        <f t="shared" si="6"/>
        <v>9995.44914948523</v>
      </c>
      <c r="D17" s="2">
        <f t="shared" si="7"/>
        <v>3.8405190693430047</v>
      </c>
      <c r="E17" s="2">
        <f t="shared" si="8"/>
        <v>0.71033144542866178</v>
      </c>
      <c r="F17" s="5">
        <f t="shared" si="0"/>
        <v>9993.529763831968</v>
      </c>
      <c r="G17" s="2">
        <f t="shared" si="1"/>
        <v>5.3758528156710215</v>
      </c>
      <c r="H17" s="2">
        <f t="shared" si="2"/>
        <v>1.0943833523629622</v>
      </c>
      <c r="I17" s="2">
        <f t="shared" si="3"/>
        <v>4.9977245747426151</v>
      </c>
      <c r="J17" s="2">
        <f t="shared" si="4"/>
        <v>1.9193856532623172</v>
      </c>
      <c r="K17" s="2">
        <f t="shared" si="9"/>
        <v>5.470236168033983</v>
      </c>
    </row>
    <row r="18" spans="2:21" x14ac:dyDescent="0.15">
      <c r="B18">
        <f t="shared" si="5"/>
        <v>5</v>
      </c>
      <c r="C18" s="5">
        <f t="shared" si="6"/>
        <v>9993.529763831968</v>
      </c>
      <c r="D18" s="2">
        <f t="shared" si="7"/>
        <v>5.3758528156710215</v>
      </c>
      <c r="E18" s="2">
        <f t="shared" si="8"/>
        <v>1.0943833523629622</v>
      </c>
      <c r="F18" s="5">
        <f t="shared" si="0"/>
        <v>9990.8435765759987</v>
      </c>
      <c r="G18" s="2">
        <f t="shared" si="1"/>
        <v>7.5244547900733316</v>
      </c>
      <c r="H18" s="2">
        <f t="shared" si="2"/>
        <v>1.6319686339300645</v>
      </c>
      <c r="I18" s="2">
        <f t="shared" si="3"/>
        <v>4.9967648819159844</v>
      </c>
      <c r="J18" s="2">
        <f t="shared" si="4"/>
        <v>2.6861872559694122</v>
      </c>
      <c r="K18" s="2">
        <f t="shared" si="9"/>
        <v>8.1564234240033961</v>
      </c>
    </row>
    <row r="19" spans="2:21" x14ac:dyDescent="0.15">
      <c r="B19">
        <f t="shared" si="5"/>
        <v>6</v>
      </c>
      <c r="C19" s="5">
        <f t="shared" si="6"/>
        <v>9990.8435765759987</v>
      </c>
      <c r="D19" s="2">
        <f t="shared" si="7"/>
        <v>7.5244547900733316</v>
      </c>
      <c r="E19" s="2">
        <f t="shared" si="8"/>
        <v>1.6319686339300645</v>
      </c>
      <c r="F19" s="5">
        <f t="shared" si="0"/>
        <v>9987.0847940356671</v>
      </c>
      <c r="G19" s="2">
        <f t="shared" si="1"/>
        <v>10.530791851398032</v>
      </c>
      <c r="H19" s="2">
        <f t="shared" si="2"/>
        <v>2.3844141129373977</v>
      </c>
      <c r="I19" s="2">
        <f t="shared" si="3"/>
        <v>4.9954217882879997</v>
      </c>
      <c r="J19" s="2">
        <f t="shared" si="4"/>
        <v>3.758782540332033</v>
      </c>
      <c r="K19" s="2">
        <f t="shared" si="9"/>
        <v>11.91520596433543</v>
      </c>
    </row>
    <row r="20" spans="2:21" x14ac:dyDescent="0.15">
      <c r="B20">
        <f t="shared" si="5"/>
        <v>7</v>
      </c>
      <c r="C20" s="5">
        <f t="shared" si="6"/>
        <v>9987.0847940356671</v>
      </c>
      <c r="D20" s="2">
        <f t="shared" si="7"/>
        <v>10.530791851398032</v>
      </c>
      <c r="E20" s="2">
        <f t="shared" si="8"/>
        <v>2.3844141129373977</v>
      </c>
      <c r="F20" s="5">
        <f t="shared" si="0"/>
        <v>9981.8261984772544</v>
      </c>
      <c r="G20" s="2">
        <f t="shared" si="1"/>
        <v>14.736308224670831</v>
      </c>
      <c r="H20" s="2">
        <f t="shared" si="2"/>
        <v>3.4374932980772011</v>
      </c>
      <c r="I20" s="2">
        <f t="shared" si="3"/>
        <v>4.9935423970178334</v>
      </c>
      <c r="J20" s="2">
        <f t="shared" si="4"/>
        <v>5.2585955584126003</v>
      </c>
      <c r="K20" s="2">
        <f t="shared" si="9"/>
        <v>17.173801522748029</v>
      </c>
    </row>
    <row r="21" spans="2:21" x14ac:dyDescent="0.15">
      <c r="B21">
        <f t="shared" si="5"/>
        <v>8</v>
      </c>
      <c r="C21" s="5">
        <f t="shared" si="6"/>
        <v>9981.8261984772544</v>
      </c>
      <c r="D21" s="2">
        <f t="shared" si="7"/>
        <v>14.736308224670831</v>
      </c>
      <c r="E21" s="2">
        <f t="shared" si="8"/>
        <v>3.4374932980772011</v>
      </c>
      <c r="F21" s="5">
        <f t="shared" si="0"/>
        <v>9974.4714351019611</v>
      </c>
      <c r="G21" s="2">
        <f t="shared" si="1"/>
        <v>20.617440777496505</v>
      </c>
      <c r="H21" s="2">
        <f t="shared" si="2"/>
        <v>4.9111241205442839</v>
      </c>
      <c r="I21" s="2">
        <f t="shared" si="3"/>
        <v>4.990913099238627</v>
      </c>
      <c r="J21" s="2">
        <f t="shared" si="4"/>
        <v>7.354763375292757</v>
      </c>
      <c r="K21" s="2">
        <f t="shared" si="9"/>
        <v>24.528564898040784</v>
      </c>
    </row>
    <row r="22" spans="2:21" x14ac:dyDescent="0.15">
      <c r="B22">
        <f t="shared" si="5"/>
        <v>9</v>
      </c>
      <c r="C22" s="5">
        <f t="shared" si="6"/>
        <v>9974.4714351019611</v>
      </c>
      <c r="D22" s="2">
        <f t="shared" si="7"/>
        <v>20.617440777496505</v>
      </c>
      <c r="E22" s="2">
        <f t="shared" si="8"/>
        <v>4.9111241205442839</v>
      </c>
      <c r="F22" s="5">
        <f t="shared" si="0"/>
        <v>9964.1890313969579</v>
      </c>
      <c r="G22" s="2">
        <f t="shared" si="1"/>
        <v>28.838100404749117</v>
      </c>
      <c r="H22" s="2">
        <f t="shared" si="2"/>
        <v>6.9728681982939342</v>
      </c>
      <c r="I22" s="2">
        <f t="shared" si="3"/>
        <v>4.9872357175509805</v>
      </c>
      <c r="J22" s="2">
        <f t="shared" si="4"/>
        <v>10.282403705002263</v>
      </c>
      <c r="K22" s="2">
        <f t="shared" si="9"/>
        <v>34.810968603043051</v>
      </c>
    </row>
    <row r="23" spans="2:21" x14ac:dyDescent="0.15">
      <c r="B23">
        <f t="shared" si="5"/>
        <v>10</v>
      </c>
      <c r="C23" s="5">
        <f t="shared" si="6"/>
        <v>9964.1890313969579</v>
      </c>
      <c r="D23" s="2">
        <f t="shared" si="7"/>
        <v>28.838100404749117</v>
      </c>
      <c r="E23" s="2">
        <f t="shared" si="8"/>
        <v>6.9728681982939342</v>
      </c>
      <c r="F23" s="5">
        <f t="shared" si="0"/>
        <v>9949.821617209991</v>
      </c>
      <c r="G23" s="2">
        <f t="shared" si="1"/>
        <v>40.321704551240472</v>
      </c>
      <c r="H23" s="2">
        <f t="shared" si="2"/>
        <v>9.856678238768847</v>
      </c>
      <c r="I23" s="2">
        <f t="shared" si="3"/>
        <v>4.9820945156984786</v>
      </c>
      <c r="J23" s="2">
        <f t="shared" si="4"/>
        <v>14.367414186966267</v>
      </c>
      <c r="K23" s="2">
        <f t="shared" si="9"/>
        <v>49.178382790009316</v>
      </c>
    </row>
    <row r="24" spans="2:21" x14ac:dyDescent="0.15">
      <c r="B24">
        <f t="shared" si="5"/>
        <v>11</v>
      </c>
      <c r="C24" s="5">
        <f t="shared" si="6"/>
        <v>9949.821617209991</v>
      </c>
      <c r="D24" s="2">
        <f t="shared" si="7"/>
        <v>40.321704551240472</v>
      </c>
      <c r="E24" s="2">
        <f t="shared" si="8"/>
        <v>9.856678238768847</v>
      </c>
      <c r="F24" s="5">
        <f t="shared" si="0"/>
        <v>9929.761928830656</v>
      </c>
      <c r="G24" s="2">
        <f t="shared" si="1"/>
        <v>56.349222475450773</v>
      </c>
      <c r="H24" s="2">
        <f t="shared" si="2"/>
        <v>13.888848693892895</v>
      </c>
      <c r="I24" s="2">
        <f t="shared" si="3"/>
        <v>4.9749108086049958</v>
      </c>
      <c r="J24" s="2">
        <f t="shared" si="4"/>
        <v>20.059688379334347</v>
      </c>
      <c r="K24" s="2">
        <f t="shared" si="9"/>
        <v>69.238071169343669</v>
      </c>
    </row>
    <row r="25" spans="2:21" x14ac:dyDescent="0.15">
      <c r="B25">
        <f t="shared" si="5"/>
        <v>12</v>
      </c>
      <c r="C25" s="5">
        <f t="shared" si="6"/>
        <v>9929.761928830656</v>
      </c>
      <c r="D25" s="2">
        <f t="shared" si="7"/>
        <v>56.349222475450773</v>
      </c>
      <c r="E25" s="2">
        <f t="shared" si="8"/>
        <v>13.888848693892895</v>
      </c>
      <c r="F25" s="5">
        <f t="shared" si="0"/>
        <v>9901.7852106278588</v>
      </c>
      <c r="G25" s="2">
        <f t="shared" si="1"/>
        <v>78.691018430702684</v>
      </c>
      <c r="H25" s="2">
        <f t="shared" si="2"/>
        <v>19.523770941437974</v>
      </c>
      <c r="I25" s="2">
        <f t="shared" si="3"/>
        <v>4.964880964415328</v>
      </c>
      <c r="J25" s="2">
        <f t="shared" si="4"/>
        <v>27.976718202796992</v>
      </c>
      <c r="K25" s="2">
        <f t="shared" si="9"/>
        <v>97.214789372140658</v>
      </c>
    </row>
    <row r="26" spans="2:21" x14ac:dyDescent="0.15">
      <c r="B26">
        <f t="shared" si="5"/>
        <v>13</v>
      </c>
      <c r="C26" s="5">
        <f t="shared" si="6"/>
        <v>9901.7852106278588</v>
      </c>
      <c r="D26" s="2">
        <f t="shared" si="7"/>
        <v>78.691018430702684</v>
      </c>
      <c r="E26" s="2">
        <f t="shared" si="8"/>
        <v>19.523770941437974</v>
      </c>
      <c r="F26" s="5">
        <f t="shared" si="0"/>
        <v>9862.8261325025396</v>
      </c>
      <c r="G26" s="2">
        <f t="shared" si="1"/>
        <v>109.78099471295121</v>
      </c>
      <c r="H26" s="2">
        <f t="shared" si="2"/>
        <v>27.392872784508242</v>
      </c>
      <c r="I26" s="2">
        <f t="shared" si="3"/>
        <v>4.9508926053139293</v>
      </c>
      <c r="J26" s="2">
        <f t="shared" si="4"/>
        <v>38.959078125318804</v>
      </c>
      <c r="K26" s="2">
        <f t="shared" si="9"/>
        <v>136.17386749745947</v>
      </c>
    </row>
    <row r="27" spans="2:21" x14ac:dyDescent="0.15">
      <c r="B27">
        <f t="shared" si="5"/>
        <v>14</v>
      </c>
      <c r="C27" s="5">
        <f t="shared" si="6"/>
        <v>9862.8261325025396</v>
      </c>
      <c r="D27" s="2">
        <f t="shared" si="7"/>
        <v>109.78099471295121</v>
      </c>
      <c r="E27" s="2">
        <f t="shared" si="8"/>
        <v>27.392872784508242</v>
      </c>
      <c r="F27" s="5">
        <f t="shared" si="0"/>
        <v>9808.6885893271883</v>
      </c>
      <c r="G27" s="2">
        <f t="shared" si="1"/>
        <v>152.94043841700702</v>
      </c>
      <c r="H27" s="2">
        <f t="shared" si="2"/>
        <v>38.370972255803366</v>
      </c>
      <c r="I27" s="2">
        <f t="shared" si="3"/>
        <v>4.9314130662512694</v>
      </c>
      <c r="J27" s="2">
        <f t="shared" si="4"/>
        <v>54.13754317535092</v>
      </c>
      <c r="K27" s="2">
        <f t="shared" si="9"/>
        <v>190.31141067281038</v>
      </c>
    </row>
    <row r="28" spans="2:21" x14ac:dyDescent="0.15">
      <c r="B28">
        <f t="shared" si="5"/>
        <v>15</v>
      </c>
      <c r="C28" s="5">
        <f t="shared" si="6"/>
        <v>9808.6885893271883</v>
      </c>
      <c r="D28" s="2">
        <f t="shared" si="7"/>
        <v>152.94043841700702</v>
      </c>
      <c r="E28" s="2">
        <f t="shared" si="8"/>
        <v>38.370972255803366</v>
      </c>
      <c r="F28" s="5">
        <f t="shared" si="0"/>
        <v>9733.6813326698084</v>
      </c>
      <c r="G28" s="2">
        <f t="shared" si="1"/>
        <v>212.65365123268603</v>
      </c>
      <c r="H28" s="2">
        <f t="shared" si="2"/>
        <v>53.665016097504065</v>
      </c>
      <c r="I28" s="2">
        <f t="shared" si="3"/>
        <v>4.904344294663594</v>
      </c>
      <c r="J28" s="2">
        <f t="shared" si="4"/>
        <v>75.007256657379713</v>
      </c>
      <c r="K28" s="2">
        <f t="shared" si="9"/>
        <v>265.31866733019012</v>
      </c>
    </row>
    <row r="29" spans="2:21" x14ac:dyDescent="0.15">
      <c r="B29">
        <f t="shared" si="5"/>
        <v>16</v>
      </c>
      <c r="C29" s="5">
        <f t="shared" si="6"/>
        <v>9733.6813326698084</v>
      </c>
      <c r="D29" s="2">
        <f t="shared" si="7"/>
        <v>212.65365123268603</v>
      </c>
      <c r="E29" s="2">
        <f t="shared" si="8"/>
        <v>53.665016097504065</v>
      </c>
      <c r="F29" s="5">
        <f t="shared" si="0"/>
        <v>9630.1861889034244</v>
      </c>
      <c r="G29" s="2">
        <f t="shared" si="1"/>
        <v>294.88342987580103</v>
      </c>
      <c r="H29" s="2">
        <f t="shared" si="2"/>
        <v>74.930381220772674</v>
      </c>
      <c r="I29" s="2">
        <f t="shared" si="3"/>
        <v>4.8668406663349044</v>
      </c>
      <c r="J29" s="2">
        <f t="shared" si="4"/>
        <v>103.49514376638361</v>
      </c>
      <c r="K29" s="2">
        <f t="shared" si="9"/>
        <v>368.81381109657372</v>
      </c>
    </row>
    <row r="30" spans="2:21" x14ac:dyDescent="0.15">
      <c r="B30">
        <f t="shared" si="5"/>
        <v>17</v>
      </c>
      <c r="C30" s="5">
        <f t="shared" si="6"/>
        <v>9630.1861889034244</v>
      </c>
      <c r="D30" s="2">
        <f t="shared" si="7"/>
        <v>294.88342987580103</v>
      </c>
      <c r="E30" s="2">
        <f t="shared" si="8"/>
        <v>74.930381220772674</v>
      </c>
      <c r="F30" s="5">
        <f t="shared" si="0"/>
        <v>9488.1970722171045</v>
      </c>
      <c r="G30" s="2">
        <f t="shared" si="1"/>
        <v>407.38420357454146</v>
      </c>
      <c r="H30" s="2">
        <f t="shared" si="2"/>
        <v>104.41872420835278</v>
      </c>
      <c r="I30" s="2">
        <f t="shared" si="3"/>
        <v>4.8150930944517123</v>
      </c>
      <c r="J30" s="2">
        <f t="shared" si="4"/>
        <v>141.98911668632053</v>
      </c>
      <c r="K30" s="2">
        <f t="shared" si="9"/>
        <v>510.80292778289424</v>
      </c>
    </row>
    <row r="31" spans="2:21" x14ac:dyDescent="0.15">
      <c r="B31">
        <f t="shared" si="5"/>
        <v>18</v>
      </c>
      <c r="C31" s="5">
        <f t="shared" si="6"/>
        <v>9488.1970722171045</v>
      </c>
      <c r="D31" s="2">
        <f t="shared" si="7"/>
        <v>407.38420357454146</v>
      </c>
      <c r="E31" s="2">
        <f t="shared" si="8"/>
        <v>104.41872420835278</v>
      </c>
      <c r="F31" s="5">
        <f t="shared" si="0"/>
        <v>9294.929991835932</v>
      </c>
      <c r="G31" s="2">
        <f t="shared" si="1"/>
        <v>559.91286359826029</v>
      </c>
      <c r="H31" s="2">
        <f t="shared" si="2"/>
        <v>145.15714456580693</v>
      </c>
      <c r="I31" s="2">
        <f t="shared" si="3"/>
        <v>4.7440985361085524</v>
      </c>
      <c r="J31" s="2">
        <f t="shared" si="4"/>
        <v>193.26708038117306</v>
      </c>
      <c r="K31" s="2">
        <f t="shared" si="9"/>
        <v>704.0700081640673</v>
      </c>
    </row>
    <row r="32" spans="2:21" ht="16" x14ac:dyDescent="0.2">
      <c r="B32">
        <f t="shared" si="5"/>
        <v>19</v>
      </c>
      <c r="C32" s="5">
        <f t="shared" si="6"/>
        <v>9294.929991835932</v>
      </c>
      <c r="D32" s="2">
        <f t="shared" si="7"/>
        <v>559.91286359826029</v>
      </c>
      <c r="E32" s="2">
        <f t="shared" si="8"/>
        <v>145.15714456580693</v>
      </c>
      <c r="F32" s="5">
        <f t="shared" si="0"/>
        <v>9034.7124484022206</v>
      </c>
      <c r="G32" s="2">
        <f t="shared" si="1"/>
        <v>764.13912067214483</v>
      </c>
      <c r="H32" s="2">
        <f t="shared" si="2"/>
        <v>201.14843092563297</v>
      </c>
      <c r="I32" s="2">
        <f t="shared" si="3"/>
        <v>4.6474649959179661</v>
      </c>
      <c r="J32" s="2">
        <f t="shared" si="4"/>
        <v>260.21754343371055</v>
      </c>
      <c r="K32" s="2">
        <f t="shared" si="9"/>
        <v>964.28755159777779</v>
      </c>
      <c r="L32" s="15" t="s">
        <v>9</v>
      </c>
      <c r="M32" s="14"/>
      <c r="N32" s="14"/>
      <c r="O32" s="14"/>
      <c r="P32" s="14"/>
      <c r="Q32" s="14"/>
      <c r="R32" s="14"/>
      <c r="S32" s="14"/>
      <c r="T32" s="14"/>
      <c r="U32" s="14"/>
    </row>
    <row r="33" spans="2:21" s="14" customFormat="1" ht="16" x14ac:dyDescent="0.2">
      <c r="B33" s="14">
        <f t="shared" si="5"/>
        <v>20</v>
      </c>
      <c r="C33" s="17">
        <f>F32</f>
        <v>9034.7124484022206</v>
      </c>
      <c r="D33" s="18">
        <f t="shared" si="7"/>
        <v>764.13912067214483</v>
      </c>
      <c r="E33" s="18">
        <f>H32</f>
        <v>201.14843092563297</v>
      </c>
      <c r="F33" s="17">
        <f t="shared" si="0"/>
        <v>8689.5235871098321</v>
      </c>
      <c r="G33" s="2">
        <f t="shared" si="1"/>
        <v>1032.9140698973179</v>
      </c>
      <c r="H33" s="2">
        <f t="shared" si="2"/>
        <v>277.56234299284745</v>
      </c>
      <c r="I33" s="2">
        <f t="shared" si="3"/>
        <v>4.5173562242011105</v>
      </c>
      <c r="J33" s="2">
        <f t="shared" si="4"/>
        <v>345.18886129238768</v>
      </c>
      <c r="K33" s="2">
        <f t="shared" si="9"/>
        <v>1309.4764128901654</v>
      </c>
      <c r="L33" s="21" t="s">
        <v>8</v>
      </c>
      <c r="M33"/>
      <c r="N33"/>
      <c r="O33"/>
      <c r="P33"/>
      <c r="Q33"/>
      <c r="R33"/>
      <c r="S33"/>
      <c r="T33"/>
      <c r="U33"/>
    </row>
    <row r="34" spans="2:21" ht="16" x14ac:dyDescent="0.2">
      <c r="B34">
        <f t="shared" si="5"/>
        <v>21</v>
      </c>
      <c r="C34" s="5">
        <f t="shared" si="6"/>
        <v>8689.5235871098321</v>
      </c>
      <c r="D34" s="2">
        <f t="shared" si="7"/>
        <v>1032.9140698973179</v>
      </c>
      <c r="E34" s="2">
        <f t="shared" si="8"/>
        <v>277.56234299284745</v>
      </c>
      <c r="F34" s="5">
        <f t="shared" si="0"/>
        <v>8240.7470284183146</v>
      </c>
      <c r="G34" s="2">
        <f t="shared" si="1"/>
        <v>1378.3992215991041</v>
      </c>
      <c r="H34" s="2">
        <f t="shared" si="2"/>
        <v>380.85374998257925</v>
      </c>
      <c r="I34" s="2">
        <f t="shared" si="3"/>
        <v>4.3447617935549161</v>
      </c>
      <c r="J34" s="2">
        <f t="shared" si="4"/>
        <v>448.77655869151783</v>
      </c>
      <c r="K34" s="2">
        <f t="shared" si="9"/>
        <v>1758.2529715816831</v>
      </c>
      <c r="L34" s="20" t="s">
        <v>44</v>
      </c>
    </row>
    <row r="35" spans="2:21" ht="16" x14ac:dyDescent="0.2">
      <c r="B35">
        <f t="shared" si="5"/>
        <v>22</v>
      </c>
      <c r="C35" s="5">
        <f t="shared" si="6"/>
        <v>8240.7470284183146</v>
      </c>
      <c r="D35" s="2">
        <f t="shared" si="7"/>
        <v>1378.3992215991041</v>
      </c>
      <c r="E35" s="2">
        <f t="shared" si="8"/>
        <v>380.85374998257925</v>
      </c>
      <c r="F35" s="5">
        <f t="shared" si="0"/>
        <v>7672.7950639499677</v>
      </c>
      <c r="G35" s="2">
        <f t="shared" si="1"/>
        <v>1808.5112639075403</v>
      </c>
      <c r="H35" s="2">
        <f t="shared" si="2"/>
        <v>518.69367214248962</v>
      </c>
      <c r="I35" s="2">
        <f t="shared" si="3"/>
        <v>4.1203735142091569</v>
      </c>
      <c r="J35" s="2">
        <f t="shared" si="4"/>
        <v>567.95196446834677</v>
      </c>
      <c r="K35" s="2">
        <f t="shared" si="9"/>
        <v>2326.20493605003</v>
      </c>
      <c r="L35" s="30" t="s">
        <v>39</v>
      </c>
    </row>
    <row r="36" spans="2:21" ht="16" x14ac:dyDescent="0.2">
      <c r="B36">
        <f t="shared" si="5"/>
        <v>23</v>
      </c>
      <c r="C36" s="5">
        <f t="shared" si="6"/>
        <v>7672.7950639499677</v>
      </c>
      <c r="D36" s="2">
        <f t="shared" si="7"/>
        <v>1808.5112639075403</v>
      </c>
      <c r="E36" s="2">
        <f t="shared" si="8"/>
        <v>518.69367214248962</v>
      </c>
      <c r="F36" s="5">
        <f t="shared" si="0"/>
        <v>6978.9782490095831</v>
      </c>
      <c r="G36" s="2">
        <f t="shared" si="1"/>
        <v>2321.4769524571711</v>
      </c>
      <c r="H36" s="2">
        <f t="shared" si="2"/>
        <v>699.54479853324369</v>
      </c>
      <c r="I36" s="2">
        <f t="shared" si="3"/>
        <v>3.8363975319749835</v>
      </c>
      <c r="J36" s="2">
        <f t="shared" si="4"/>
        <v>693.81681494038457</v>
      </c>
      <c r="K36" s="2">
        <f t="shared" si="9"/>
        <v>3020.0217509904146</v>
      </c>
      <c r="L36" s="19" t="s">
        <v>32</v>
      </c>
      <c r="M36" s="4"/>
    </row>
    <row r="37" spans="2:21" ht="16" x14ac:dyDescent="0.2">
      <c r="B37">
        <f t="shared" si="5"/>
        <v>24</v>
      </c>
      <c r="C37" s="5">
        <f t="shared" si="6"/>
        <v>6978.9782490095831</v>
      </c>
      <c r="D37" s="2">
        <f t="shared" si="7"/>
        <v>2321.4769524571711</v>
      </c>
      <c r="E37" s="2">
        <f t="shared" si="8"/>
        <v>699.54479853324369</v>
      </c>
      <c r="F37" s="5">
        <f t="shared" si="0"/>
        <v>6168.9013911708007</v>
      </c>
      <c r="G37" s="2">
        <f t="shared" si="1"/>
        <v>2899.4061150502366</v>
      </c>
      <c r="H37" s="2">
        <f t="shared" si="2"/>
        <v>931.69249377896085</v>
      </c>
      <c r="I37" s="2">
        <f t="shared" si="3"/>
        <v>3.4894891245047912</v>
      </c>
      <c r="J37" s="2">
        <f t="shared" si="4"/>
        <v>810.07685783878253</v>
      </c>
      <c r="K37" s="2">
        <f t="shared" si="9"/>
        <v>3830.098608829197</v>
      </c>
      <c r="L37" s="19"/>
      <c r="M37" s="19" t="s">
        <v>31</v>
      </c>
    </row>
    <row r="38" spans="2:21" ht="16" x14ac:dyDescent="0.2">
      <c r="B38">
        <f t="shared" si="5"/>
        <v>25</v>
      </c>
      <c r="C38" s="5">
        <f t="shared" si="6"/>
        <v>6168.9013911708007</v>
      </c>
      <c r="D38" s="2">
        <f t="shared" si="7"/>
        <v>2899.4061150502366</v>
      </c>
      <c r="E38" s="2">
        <f t="shared" si="8"/>
        <v>931.69249377896085</v>
      </c>
      <c r="F38" s="5">
        <f t="shared" si="0"/>
        <v>5274.5938703356742</v>
      </c>
      <c r="G38" s="2">
        <f t="shared" si="1"/>
        <v>3503.7730243803394</v>
      </c>
      <c r="H38" s="2">
        <f t="shared" si="2"/>
        <v>1221.6331052839846</v>
      </c>
      <c r="I38" s="2">
        <f t="shared" si="3"/>
        <v>3.0844506955854003</v>
      </c>
      <c r="J38" s="2">
        <f t="shared" si="4"/>
        <v>894.30752083512664</v>
      </c>
      <c r="K38" s="2">
        <f t="shared" si="9"/>
        <v>4724.406129664324</v>
      </c>
      <c r="L38" s="4" t="s">
        <v>22</v>
      </c>
      <c r="M38" s="4"/>
    </row>
    <row r="39" spans="2:21" ht="16" x14ac:dyDescent="0.2">
      <c r="B39">
        <f t="shared" si="5"/>
        <v>26</v>
      </c>
      <c r="C39" s="5">
        <f t="shared" si="6"/>
        <v>5274.5938703356742</v>
      </c>
      <c r="D39" s="2">
        <f t="shared" si="7"/>
        <v>3503.7730243803394</v>
      </c>
      <c r="E39" s="2">
        <f t="shared" si="8"/>
        <v>1221.6331052839846</v>
      </c>
      <c r="F39" s="5">
        <f t="shared" si="0"/>
        <v>4350.544884463473</v>
      </c>
      <c r="G39" s="2">
        <f t="shared" si="1"/>
        <v>4077.4447078145072</v>
      </c>
      <c r="H39" s="2">
        <f t="shared" si="2"/>
        <v>1572.0104077220185</v>
      </c>
      <c r="I39" s="2">
        <f t="shared" si="3"/>
        <v>2.637296935167837</v>
      </c>
      <c r="J39" s="2">
        <f t="shared" si="4"/>
        <v>924.04898587220123</v>
      </c>
      <c r="K39" s="2">
        <f t="shared" si="9"/>
        <v>5648.4551155365252</v>
      </c>
      <c r="L39" s="4"/>
      <c r="M39" s="4" t="s">
        <v>23</v>
      </c>
    </row>
    <row r="40" spans="2:21" ht="16" x14ac:dyDescent="0.2">
      <c r="B40">
        <f t="shared" si="5"/>
        <v>27</v>
      </c>
      <c r="C40" s="5">
        <f t="shared" si="6"/>
        <v>4350.544884463473</v>
      </c>
      <c r="D40" s="2">
        <f t="shared" si="7"/>
        <v>4077.4447078145072</v>
      </c>
      <c r="E40" s="2">
        <f t="shared" si="8"/>
        <v>1572.0104077220185</v>
      </c>
      <c r="F40" s="5">
        <f t="shared" si="0"/>
        <v>3463.5895737002197</v>
      </c>
      <c r="G40" s="2">
        <f t="shared" si="1"/>
        <v>4556.6555477963093</v>
      </c>
      <c r="H40" s="2">
        <f t="shared" si="2"/>
        <v>1979.7548785034692</v>
      </c>
      <c r="I40" s="2">
        <f t="shared" si="3"/>
        <v>2.1752724422317362</v>
      </c>
      <c r="J40" s="2">
        <f t="shared" si="4"/>
        <v>886.95531076325324</v>
      </c>
      <c r="K40" s="2">
        <f t="shared" si="9"/>
        <v>6535.4104262997789</v>
      </c>
      <c r="L40" s="4"/>
      <c r="M40" s="4" t="s">
        <v>21</v>
      </c>
    </row>
    <row r="41" spans="2:21" ht="16" x14ac:dyDescent="0.2">
      <c r="B41">
        <f t="shared" si="5"/>
        <v>28</v>
      </c>
      <c r="C41" s="5">
        <f t="shared" si="6"/>
        <v>3463.5895737002197</v>
      </c>
      <c r="D41" s="2">
        <f t="shared" si="7"/>
        <v>4556.6555477963093</v>
      </c>
      <c r="E41" s="2">
        <f t="shared" si="8"/>
        <v>1979.7548785034692</v>
      </c>
      <c r="F41" s="5">
        <f t="shared" si="0"/>
        <v>2674.4703413856914</v>
      </c>
      <c r="G41" s="2">
        <f t="shared" si="1"/>
        <v>4890.1092253312063</v>
      </c>
      <c r="H41" s="2">
        <f t="shared" si="2"/>
        <v>2435.4204332831</v>
      </c>
      <c r="I41" s="2">
        <f t="shared" si="3"/>
        <v>1.7317947868501098</v>
      </c>
      <c r="J41" s="2">
        <f t="shared" si="4"/>
        <v>789.11923231452806</v>
      </c>
      <c r="K41" s="2">
        <f t="shared" si="9"/>
        <v>7324.5296586143068</v>
      </c>
      <c r="L41" s="4"/>
      <c r="M41" s="4" t="s">
        <v>12</v>
      </c>
    </row>
    <row r="42" spans="2:21" ht="16" x14ac:dyDescent="0.2">
      <c r="B42">
        <f t="shared" ref="B42:B105" si="10">1+B41</f>
        <v>29</v>
      </c>
      <c r="C42" s="5">
        <f t="shared" ref="C42:C105" si="11">F41</f>
        <v>2674.4703413856914</v>
      </c>
      <c r="D42" s="2">
        <f t="shared" ref="D42:D105" si="12">G41</f>
        <v>4890.1092253312063</v>
      </c>
      <c r="E42" s="2">
        <f t="shared" si="8"/>
        <v>2435.4204332831</v>
      </c>
      <c r="F42" s="5">
        <f t="shared" si="0"/>
        <v>2020.5477369214479</v>
      </c>
      <c r="G42" s="2">
        <f t="shared" si="1"/>
        <v>5055.0209072623293</v>
      </c>
      <c r="H42" s="2">
        <f t="shared" si="2"/>
        <v>2924.4313558162207</v>
      </c>
      <c r="I42" s="2">
        <f t="shared" si="3"/>
        <v>1.3372351706928456</v>
      </c>
      <c r="J42" s="2">
        <f t="shared" si="4"/>
        <v>653.92260446424348</v>
      </c>
      <c r="K42" s="2">
        <f t="shared" si="9"/>
        <v>7978.4522630785505</v>
      </c>
      <c r="L42" s="4" t="s">
        <v>10</v>
      </c>
      <c r="M42" s="4"/>
    </row>
    <row r="43" spans="2:21" ht="16" x14ac:dyDescent="0.2">
      <c r="B43">
        <f t="shared" si="10"/>
        <v>30</v>
      </c>
      <c r="C43" s="5">
        <f t="shared" si="11"/>
        <v>2020.5477369214479</v>
      </c>
      <c r="D43" s="2">
        <f t="shared" si="12"/>
        <v>5055.0209072623293</v>
      </c>
      <c r="E43" s="2">
        <f t="shared" si="8"/>
        <v>2924.4313558162207</v>
      </c>
      <c r="F43" s="5">
        <f t="shared" si="0"/>
        <v>1509.8521842084726</v>
      </c>
      <c r="G43" s="2">
        <f t="shared" si="1"/>
        <v>5060.2143692490708</v>
      </c>
      <c r="H43" s="2">
        <f t="shared" si="2"/>
        <v>3429.9334465424536</v>
      </c>
      <c r="I43" s="2">
        <f t="shared" si="3"/>
        <v>1.010273868460724</v>
      </c>
      <c r="J43" s="2">
        <f t="shared" si="4"/>
        <v>510.69555271297526</v>
      </c>
      <c r="K43" s="2">
        <f t="shared" si="9"/>
        <v>8489.1478157915262</v>
      </c>
      <c r="L43" s="4"/>
      <c r="M43" s="4" t="s">
        <v>19</v>
      </c>
    </row>
    <row r="44" spans="2:21" ht="16" x14ac:dyDescent="0.2">
      <c r="B44">
        <f t="shared" si="10"/>
        <v>31</v>
      </c>
      <c r="C44" s="5">
        <f t="shared" si="11"/>
        <v>1509.8521842084726</v>
      </c>
      <c r="D44" s="2">
        <f t="shared" si="12"/>
        <v>5060.2143692490708</v>
      </c>
      <c r="E44" s="2">
        <f t="shared" si="8"/>
        <v>3429.9334465424536</v>
      </c>
      <c r="F44" s="5">
        <f t="shared" si="0"/>
        <v>1127.8433983097821</v>
      </c>
      <c r="G44" s="2">
        <f t="shared" si="1"/>
        <v>4936.2017182228547</v>
      </c>
      <c r="H44" s="2">
        <f t="shared" si="2"/>
        <v>3935.9548834673606</v>
      </c>
      <c r="I44" s="2">
        <f t="shared" si="3"/>
        <v>0.75492609210423633</v>
      </c>
      <c r="J44" s="2">
        <f t="shared" si="4"/>
        <v>382.00878589869046</v>
      </c>
      <c r="K44" s="2">
        <f t="shared" si="9"/>
        <v>8871.1566016902161</v>
      </c>
      <c r="L44" s="4" t="s">
        <v>20</v>
      </c>
      <c r="M44" s="4"/>
    </row>
    <row r="45" spans="2:21" ht="16" x14ac:dyDescent="0.2">
      <c r="B45">
        <f t="shared" si="10"/>
        <v>32</v>
      </c>
      <c r="C45" s="5">
        <f t="shared" si="11"/>
        <v>1127.8433983097821</v>
      </c>
      <c r="D45" s="2">
        <f t="shared" si="12"/>
        <v>4936.2017182228547</v>
      </c>
      <c r="E45" s="2">
        <f t="shared" si="8"/>
        <v>3935.9548834673606</v>
      </c>
      <c r="F45" s="5">
        <f t="shared" ref="F45:F76" si="13">IF(C45 - b*C45*D45  &lt;0, 0, C45 - b*C45*D45 )</f>
        <v>849.48027227862963</v>
      </c>
      <c r="G45" s="2">
        <f t="shared" ref="G45:G76" si="14">D45 + b*C45*D45 -r_*D45</f>
        <v>4720.9446724317213</v>
      </c>
      <c r="H45" s="2">
        <f t="shared" ref="H45:H76" si="15">E45 + r_*D45</f>
        <v>4429.5750552896461</v>
      </c>
      <c r="I45" s="2">
        <f t="shared" ref="I45:I76" si="16">b*C45/r_</f>
        <v>0.56392169915489099</v>
      </c>
      <c r="J45" s="2">
        <f t="shared" si="4"/>
        <v>278.36312603115249</v>
      </c>
      <c r="K45" s="2">
        <f t="shared" si="9"/>
        <v>9149.5197277213683</v>
      </c>
      <c r="L45" s="4" t="s">
        <v>15</v>
      </c>
      <c r="M45" s="4"/>
    </row>
    <row r="46" spans="2:21" ht="16" x14ac:dyDescent="0.2">
      <c r="B46">
        <f t="shared" si="10"/>
        <v>33</v>
      </c>
      <c r="C46" s="5">
        <f t="shared" si="11"/>
        <v>849.48027227862963</v>
      </c>
      <c r="D46" s="2">
        <f t="shared" si="12"/>
        <v>4720.9446724317213</v>
      </c>
      <c r="E46" s="2">
        <f t="shared" si="8"/>
        <v>4429.5750552896461</v>
      </c>
      <c r="F46" s="5">
        <f t="shared" si="13"/>
        <v>648.96280399114744</v>
      </c>
      <c r="G46" s="2">
        <f t="shared" si="14"/>
        <v>4449.3676734760311</v>
      </c>
      <c r="H46" s="2">
        <f t="shared" si="15"/>
        <v>4901.6695225328185</v>
      </c>
      <c r="I46" s="2">
        <f t="shared" si="16"/>
        <v>0.42474013613931477</v>
      </c>
      <c r="J46" s="2">
        <f t="shared" ref="J46:J77" si="17">b*C46*D46</f>
        <v>200.51746828748222</v>
      </c>
      <c r="K46" s="2">
        <f t="shared" si="9"/>
        <v>9350.0371960088505</v>
      </c>
      <c r="L46" s="4"/>
      <c r="M46" s="14" t="s">
        <v>29</v>
      </c>
    </row>
    <row r="47" spans="2:21" ht="16" x14ac:dyDescent="0.2">
      <c r="B47">
        <f t="shared" si="10"/>
        <v>34</v>
      </c>
      <c r="C47" s="5">
        <f t="shared" si="11"/>
        <v>648.96280399114744</v>
      </c>
      <c r="D47" s="2">
        <f t="shared" si="12"/>
        <v>4449.3676734760311</v>
      </c>
      <c r="E47" s="2">
        <f t="shared" si="8"/>
        <v>4901.6695225328185</v>
      </c>
      <c r="F47" s="5">
        <f t="shared" si="13"/>
        <v>504.58909792281878</v>
      </c>
      <c r="G47" s="2">
        <f t="shared" si="14"/>
        <v>4148.8046121967564</v>
      </c>
      <c r="H47" s="2">
        <f t="shared" si="15"/>
        <v>5346.6062898804212</v>
      </c>
      <c r="I47" s="2">
        <f t="shared" si="16"/>
        <v>0.32448140199557368</v>
      </c>
      <c r="J47" s="2">
        <f t="shared" si="17"/>
        <v>144.37370606832866</v>
      </c>
      <c r="K47" s="2">
        <f t="shared" si="9"/>
        <v>9494.4109020771793</v>
      </c>
      <c r="L47" s="4" t="s">
        <v>25</v>
      </c>
    </row>
    <row r="48" spans="2:21" x14ac:dyDescent="0.15">
      <c r="B48">
        <f t="shared" si="10"/>
        <v>35</v>
      </c>
      <c r="C48" s="5">
        <f t="shared" si="11"/>
        <v>504.58909792281878</v>
      </c>
      <c r="D48" s="2">
        <f t="shared" si="12"/>
        <v>4148.8046121967564</v>
      </c>
      <c r="E48" s="2">
        <f t="shared" si="8"/>
        <v>5346.6062898804212</v>
      </c>
      <c r="F48" s="5">
        <f t="shared" si="13"/>
        <v>399.91701908649918</v>
      </c>
      <c r="G48" s="2">
        <f t="shared" si="14"/>
        <v>3838.5962298134009</v>
      </c>
      <c r="H48" s="2">
        <f t="shared" si="15"/>
        <v>5761.4867511000966</v>
      </c>
      <c r="I48" s="2">
        <f t="shared" si="16"/>
        <v>0.2522945489614094</v>
      </c>
      <c r="J48" s="2">
        <f t="shared" si="17"/>
        <v>104.67207883631957</v>
      </c>
      <c r="K48" s="2">
        <f t="shared" si="9"/>
        <v>9599.0829809134993</v>
      </c>
    </row>
    <row r="49" spans="2:11" x14ac:dyDescent="0.15">
      <c r="B49">
        <f t="shared" si="10"/>
        <v>36</v>
      </c>
      <c r="C49" s="5">
        <f t="shared" si="11"/>
        <v>399.91701908649918</v>
      </c>
      <c r="D49" s="2">
        <f t="shared" si="12"/>
        <v>3838.5962298134009</v>
      </c>
      <c r="E49" s="2">
        <f t="shared" si="8"/>
        <v>5761.4867511000966</v>
      </c>
      <c r="F49" s="5">
        <f t="shared" si="13"/>
        <v>323.16102100131673</v>
      </c>
      <c r="G49" s="2">
        <f t="shared" si="14"/>
        <v>3531.4926049172432</v>
      </c>
      <c r="H49" s="2">
        <f t="shared" si="15"/>
        <v>6145.3463740814368</v>
      </c>
      <c r="I49" s="2">
        <f t="shared" si="16"/>
        <v>0.19995850954324956</v>
      </c>
      <c r="J49" s="2">
        <f t="shared" si="17"/>
        <v>76.755998085182483</v>
      </c>
      <c r="K49" s="2">
        <f t="shared" si="9"/>
        <v>9675.8389789986813</v>
      </c>
    </row>
    <row r="50" spans="2:11" x14ac:dyDescent="0.15">
      <c r="B50">
        <f t="shared" si="10"/>
        <v>37</v>
      </c>
      <c r="C50" s="5">
        <f t="shared" si="11"/>
        <v>323.16102100131673</v>
      </c>
      <c r="D50" s="2">
        <f t="shared" si="12"/>
        <v>3531.4926049172432</v>
      </c>
      <c r="E50" s="2">
        <f t="shared" si="8"/>
        <v>6145.3463740814368</v>
      </c>
      <c r="F50" s="5">
        <f t="shared" si="13"/>
        <v>266.09898320813392</v>
      </c>
      <c r="G50" s="2">
        <f t="shared" si="14"/>
        <v>3235.4053822187016</v>
      </c>
      <c r="H50" s="2">
        <f t="shared" si="15"/>
        <v>6498.4956345731607</v>
      </c>
      <c r="I50" s="2">
        <f t="shared" si="16"/>
        <v>0.16158051050065836</v>
      </c>
      <c r="J50" s="2">
        <f t="shared" si="17"/>
        <v>57.062037793182796</v>
      </c>
      <c r="K50" s="2">
        <f t="shared" si="9"/>
        <v>9732.9010167918641</v>
      </c>
    </row>
    <row r="51" spans="2:11" x14ac:dyDescent="0.15">
      <c r="B51">
        <f t="shared" si="10"/>
        <v>38</v>
      </c>
      <c r="C51" s="5">
        <f t="shared" si="11"/>
        <v>266.09898320813392</v>
      </c>
      <c r="D51" s="2">
        <f t="shared" si="12"/>
        <v>3235.4053822187016</v>
      </c>
      <c r="E51" s="2">
        <f t="shared" si="8"/>
        <v>6498.4956345731607</v>
      </c>
      <c r="F51" s="5">
        <f t="shared" si="13"/>
        <v>223.05207908440789</v>
      </c>
      <c r="G51" s="2">
        <f t="shared" si="14"/>
        <v>2954.9117481205576</v>
      </c>
      <c r="H51" s="2">
        <f t="shared" si="15"/>
        <v>6822.0361727950312</v>
      </c>
      <c r="I51" s="2">
        <f t="shared" si="16"/>
        <v>0.13304949160406696</v>
      </c>
      <c r="J51" s="2">
        <f t="shared" si="17"/>
        <v>43.046904123726023</v>
      </c>
      <c r="K51" s="2">
        <f t="shared" si="9"/>
        <v>9775.9479209155907</v>
      </c>
    </row>
    <row r="52" spans="2:11" x14ac:dyDescent="0.15">
      <c r="B52">
        <f t="shared" si="10"/>
        <v>39</v>
      </c>
      <c r="C52" s="5">
        <f t="shared" si="11"/>
        <v>223.05207908440789</v>
      </c>
      <c r="D52" s="2">
        <f t="shared" si="12"/>
        <v>2954.9117481205576</v>
      </c>
      <c r="E52" s="2">
        <f t="shared" si="8"/>
        <v>6822.0361727950312</v>
      </c>
      <c r="F52" s="5">
        <f t="shared" si="13"/>
        <v>190.09711863794627</v>
      </c>
      <c r="G52" s="2">
        <f t="shared" si="14"/>
        <v>2692.3755337549633</v>
      </c>
      <c r="H52" s="2">
        <f t="shared" si="15"/>
        <v>7117.527347607087</v>
      </c>
      <c r="I52" s="2">
        <f t="shared" si="16"/>
        <v>0.11152603954220396</v>
      </c>
      <c r="J52" s="2">
        <f t="shared" si="17"/>
        <v>32.954960446461634</v>
      </c>
      <c r="K52" s="2">
        <f t="shared" si="9"/>
        <v>9808.9028813620516</v>
      </c>
    </row>
    <row r="53" spans="2:11" x14ac:dyDescent="0.15">
      <c r="B53">
        <f t="shared" si="10"/>
        <v>40</v>
      </c>
      <c r="C53" s="5">
        <f t="shared" si="11"/>
        <v>190.09711863794627</v>
      </c>
      <c r="D53" s="2">
        <f t="shared" si="12"/>
        <v>2692.3755337549633</v>
      </c>
      <c r="E53" s="2">
        <f t="shared" si="8"/>
        <v>7117.527347607087</v>
      </c>
      <c r="F53" s="5">
        <f t="shared" si="13"/>
        <v>164.50647707504021</v>
      </c>
      <c r="G53" s="2">
        <f t="shared" si="14"/>
        <v>2448.7286219423731</v>
      </c>
      <c r="H53" s="2">
        <f t="shared" si="15"/>
        <v>7386.7649009825836</v>
      </c>
      <c r="I53" s="2">
        <f t="shared" si="16"/>
        <v>9.504855931897313E-2</v>
      </c>
      <c r="J53" s="2">
        <f t="shared" si="17"/>
        <v>25.590641562906061</v>
      </c>
      <c r="K53" s="2">
        <f t="shared" si="9"/>
        <v>9834.4935229249586</v>
      </c>
    </row>
    <row r="54" spans="2:11" x14ac:dyDescent="0.15">
      <c r="B54">
        <f t="shared" si="10"/>
        <v>41</v>
      </c>
      <c r="C54" s="5">
        <f t="shared" si="11"/>
        <v>164.50647707504021</v>
      </c>
      <c r="D54" s="2">
        <f t="shared" si="12"/>
        <v>2448.7286219423731</v>
      </c>
      <c r="E54" s="2">
        <f t="shared" si="8"/>
        <v>7386.7649009825836</v>
      </c>
      <c r="F54" s="5">
        <f t="shared" si="13"/>
        <v>144.36489112961232</v>
      </c>
      <c r="G54" s="2">
        <f t="shared" si="14"/>
        <v>2223.9973456935636</v>
      </c>
      <c r="H54" s="2">
        <f t="shared" si="15"/>
        <v>7631.637763176821</v>
      </c>
      <c r="I54" s="2">
        <f t="shared" si="16"/>
        <v>8.2253238537520104E-2</v>
      </c>
      <c r="J54" s="2">
        <f t="shared" si="17"/>
        <v>20.141585945427892</v>
      </c>
      <c r="K54" s="2">
        <f t="shared" si="9"/>
        <v>9854.6351088703868</v>
      </c>
    </row>
    <row r="55" spans="2:11" x14ac:dyDescent="0.15">
      <c r="B55">
        <f t="shared" si="10"/>
        <v>42</v>
      </c>
      <c r="C55" s="5">
        <f t="shared" si="11"/>
        <v>144.36489112961232</v>
      </c>
      <c r="D55" s="2">
        <f t="shared" si="12"/>
        <v>2223.9973456935636</v>
      </c>
      <c r="E55" s="2">
        <f t="shared" si="8"/>
        <v>7631.637763176821</v>
      </c>
      <c r="F55" s="5">
        <f t="shared" si="13"/>
        <v>128.3115343954324</v>
      </c>
      <c r="G55" s="2">
        <f t="shared" si="14"/>
        <v>2017.650967858387</v>
      </c>
      <c r="H55" s="2">
        <f t="shared" si="15"/>
        <v>7854.037497746177</v>
      </c>
      <c r="I55" s="2">
        <f t="shared" si="16"/>
        <v>7.2182445564806158E-2</v>
      </c>
      <c r="J55" s="2">
        <f t="shared" si="17"/>
        <v>16.053356734179903</v>
      </c>
      <c r="K55" s="2">
        <f t="shared" si="9"/>
        <v>9870.6884656045659</v>
      </c>
    </row>
    <row r="56" spans="2:11" x14ac:dyDescent="0.15">
      <c r="B56">
        <f t="shared" si="10"/>
        <v>43</v>
      </c>
      <c r="C56" s="5">
        <f t="shared" si="11"/>
        <v>128.3115343954324</v>
      </c>
      <c r="D56" s="2">
        <f t="shared" si="12"/>
        <v>2017.650967858387</v>
      </c>
      <c r="E56" s="2">
        <f t="shared" si="8"/>
        <v>7854.037497746177</v>
      </c>
      <c r="F56" s="5">
        <f t="shared" si="13"/>
        <v>115.36713981741545</v>
      </c>
      <c r="G56" s="2">
        <f t="shared" si="14"/>
        <v>1828.8302656505653</v>
      </c>
      <c r="H56" s="2">
        <f t="shared" si="15"/>
        <v>8055.802594532016</v>
      </c>
      <c r="I56" s="2">
        <f t="shared" si="16"/>
        <v>6.4155767197716207E-2</v>
      </c>
      <c r="J56" s="2">
        <f t="shared" si="17"/>
        <v>12.944394578016947</v>
      </c>
      <c r="K56" s="2">
        <f t="shared" si="9"/>
        <v>9883.6328601825826</v>
      </c>
    </row>
    <row r="57" spans="2:11" x14ac:dyDescent="0.15">
      <c r="B57">
        <f t="shared" si="10"/>
        <v>44</v>
      </c>
      <c r="C57" s="5">
        <f t="shared" si="11"/>
        <v>115.36713981741545</v>
      </c>
      <c r="D57" s="2">
        <f t="shared" si="12"/>
        <v>1828.8302656505653</v>
      </c>
      <c r="E57" s="2">
        <f t="shared" si="8"/>
        <v>8055.802594532016</v>
      </c>
      <c r="F57" s="5">
        <f t="shared" si="13"/>
        <v>104.81779396943395</v>
      </c>
      <c r="G57" s="2">
        <f t="shared" si="14"/>
        <v>1656.4965849334901</v>
      </c>
      <c r="H57" s="2">
        <f t="shared" si="15"/>
        <v>8238.6856210970727</v>
      </c>
      <c r="I57" s="2">
        <f t="shared" si="16"/>
        <v>5.7683569908707731E-2</v>
      </c>
      <c r="J57" s="2">
        <f t="shared" si="17"/>
        <v>10.549345847981492</v>
      </c>
      <c r="K57" s="2">
        <f t="shared" si="9"/>
        <v>9894.182206030564</v>
      </c>
    </row>
    <row r="58" spans="2:11" x14ac:dyDescent="0.15">
      <c r="B58">
        <f t="shared" si="10"/>
        <v>45</v>
      </c>
      <c r="C58" s="5">
        <f t="shared" si="11"/>
        <v>104.81779396943395</v>
      </c>
      <c r="D58" s="2">
        <f t="shared" si="12"/>
        <v>1656.4965849334901</v>
      </c>
      <c r="E58" s="2">
        <f t="shared" si="8"/>
        <v>8238.6856210970727</v>
      </c>
      <c r="F58" s="5">
        <f t="shared" si="13"/>
        <v>96.136278081902475</v>
      </c>
      <c r="G58" s="2">
        <f t="shared" si="14"/>
        <v>1499.5284423276726</v>
      </c>
      <c r="H58" s="2">
        <f t="shared" si="15"/>
        <v>8404.3352795904211</v>
      </c>
      <c r="I58" s="2">
        <f t="shared" si="16"/>
        <v>5.2408896984716971E-2</v>
      </c>
      <c r="J58" s="2">
        <f t="shared" si="17"/>
        <v>8.6815158875314751</v>
      </c>
      <c r="K58" s="2">
        <f t="shared" si="9"/>
        <v>9902.8637219180946</v>
      </c>
    </row>
    <row r="59" spans="2:11" x14ac:dyDescent="0.15">
      <c r="B59">
        <f t="shared" si="10"/>
        <v>46</v>
      </c>
      <c r="C59" s="5">
        <f t="shared" si="11"/>
        <v>96.136278081902475</v>
      </c>
      <c r="D59" s="2">
        <f t="shared" si="12"/>
        <v>1499.5284423276726</v>
      </c>
      <c r="E59" s="2">
        <f t="shared" si="8"/>
        <v>8404.3352795904211</v>
      </c>
      <c r="F59" s="5">
        <f t="shared" si="13"/>
        <v>88.928323915735717</v>
      </c>
      <c r="G59" s="2">
        <f t="shared" si="14"/>
        <v>1356.7835522610719</v>
      </c>
      <c r="H59" s="2">
        <f t="shared" si="15"/>
        <v>8554.2881238231876</v>
      </c>
      <c r="I59" s="2">
        <f t="shared" si="16"/>
        <v>4.8068139040951238E-2</v>
      </c>
      <c r="J59" s="2">
        <f t="shared" si="17"/>
        <v>7.2079541661667603</v>
      </c>
      <c r="K59" s="2">
        <f t="shared" si="9"/>
        <v>9910.0716760842606</v>
      </c>
    </row>
    <row r="60" spans="2:11" x14ac:dyDescent="0.15">
      <c r="B60">
        <f t="shared" si="10"/>
        <v>47</v>
      </c>
      <c r="C60" s="5">
        <f t="shared" si="11"/>
        <v>88.928323915735717</v>
      </c>
      <c r="D60" s="2">
        <f t="shared" si="12"/>
        <v>1356.7835522610719</v>
      </c>
      <c r="E60" s="2">
        <f t="shared" si="8"/>
        <v>8554.2881238231876</v>
      </c>
      <c r="F60" s="5">
        <f t="shared" si="13"/>
        <v>82.895499554784962</v>
      </c>
      <c r="G60" s="2">
        <f t="shared" si="14"/>
        <v>1227.1380213959155</v>
      </c>
      <c r="H60" s="2">
        <f t="shared" si="15"/>
        <v>8689.9664790492952</v>
      </c>
      <c r="I60" s="2">
        <f t="shared" si="16"/>
        <v>4.4464161957867857E-2</v>
      </c>
      <c r="J60" s="2">
        <f t="shared" si="17"/>
        <v>6.032824360950757</v>
      </c>
      <c r="K60" s="2">
        <f t="shared" si="9"/>
        <v>9916.1045004452117</v>
      </c>
    </row>
    <row r="61" spans="2:11" x14ac:dyDescent="0.15">
      <c r="B61">
        <f t="shared" si="10"/>
        <v>48</v>
      </c>
      <c r="C61" s="5">
        <f t="shared" si="11"/>
        <v>82.895499554784962</v>
      </c>
      <c r="D61" s="2">
        <f t="shared" si="12"/>
        <v>1227.1380213959155</v>
      </c>
      <c r="E61" s="2">
        <f t="shared" si="8"/>
        <v>8689.9664790492952</v>
      </c>
      <c r="F61" s="5">
        <f t="shared" si="13"/>
        <v>77.809288589470725</v>
      </c>
      <c r="G61" s="2">
        <f t="shared" si="14"/>
        <v>1109.5104302216382</v>
      </c>
      <c r="H61" s="2">
        <f t="shared" si="15"/>
        <v>8812.6802811888865</v>
      </c>
      <c r="I61" s="2">
        <f t="shared" si="16"/>
        <v>4.1447749777392483E-2</v>
      </c>
      <c r="J61" s="2">
        <f t="shared" si="17"/>
        <v>5.0862109653142413</v>
      </c>
      <c r="K61" s="2">
        <f t="shared" si="9"/>
        <v>9921.1907114105252</v>
      </c>
    </row>
    <row r="62" spans="2:11" x14ac:dyDescent="0.15">
      <c r="B62">
        <f t="shared" si="10"/>
        <v>49</v>
      </c>
      <c r="C62" s="5">
        <f t="shared" si="11"/>
        <v>77.809288589470725</v>
      </c>
      <c r="D62" s="2">
        <f t="shared" si="12"/>
        <v>1109.5104302216382</v>
      </c>
      <c r="E62" s="2">
        <f t="shared" si="8"/>
        <v>8812.6802811888865</v>
      </c>
      <c r="F62" s="5">
        <f t="shared" si="13"/>
        <v>73.49277772656356</v>
      </c>
      <c r="G62" s="2">
        <f t="shared" si="14"/>
        <v>1002.8758980623815</v>
      </c>
      <c r="H62" s="2">
        <f t="shared" si="15"/>
        <v>8923.63132421105</v>
      </c>
      <c r="I62" s="2">
        <f t="shared" si="16"/>
        <v>3.8904644294735363E-2</v>
      </c>
      <c r="J62" s="2">
        <f t="shared" si="17"/>
        <v>4.3165108629071636</v>
      </c>
      <c r="K62" s="2">
        <f t="shared" si="9"/>
        <v>9925.5072222734325</v>
      </c>
    </row>
    <row r="63" spans="2:11" x14ac:dyDescent="0.15">
      <c r="B63">
        <f t="shared" si="10"/>
        <v>50</v>
      </c>
      <c r="C63" s="5">
        <f t="shared" si="11"/>
        <v>73.49277772656356</v>
      </c>
      <c r="D63" s="2">
        <f t="shared" si="12"/>
        <v>1002.8758980623815</v>
      </c>
      <c r="E63" s="2">
        <f t="shared" si="8"/>
        <v>8923.63132421105</v>
      </c>
      <c r="F63" s="5">
        <f t="shared" si="13"/>
        <v>69.807570953382239</v>
      </c>
      <c r="G63" s="2">
        <f t="shared" si="14"/>
        <v>906.2735150293247</v>
      </c>
      <c r="H63" s="2">
        <f t="shared" si="15"/>
        <v>9023.9189140172875</v>
      </c>
      <c r="I63" s="2">
        <f t="shared" si="16"/>
        <v>3.6746388863281777E-2</v>
      </c>
      <c r="J63" s="2">
        <f t="shared" si="17"/>
        <v>3.6852067731813207</v>
      </c>
      <c r="K63" s="2">
        <f t="shared" si="9"/>
        <v>9929.1924290466141</v>
      </c>
    </row>
    <row r="64" spans="2:11" x14ac:dyDescent="0.15">
      <c r="B64">
        <f t="shared" si="10"/>
        <v>51</v>
      </c>
      <c r="C64" s="5">
        <f t="shared" si="11"/>
        <v>69.807570953382239</v>
      </c>
      <c r="D64" s="2">
        <f t="shared" si="12"/>
        <v>906.2735150293247</v>
      </c>
      <c r="E64" s="2">
        <f t="shared" si="8"/>
        <v>9023.9189140172875</v>
      </c>
      <c r="F64" s="5">
        <f t="shared" si="13"/>
        <v>66.644333318203209</v>
      </c>
      <c r="G64" s="2">
        <f t="shared" si="14"/>
        <v>818.80940116157126</v>
      </c>
      <c r="H64" s="2">
        <f t="shared" si="15"/>
        <v>9114.5462655202209</v>
      </c>
      <c r="I64" s="2">
        <f t="shared" si="16"/>
        <v>3.4903785476691117E-2</v>
      </c>
      <c r="J64" s="2">
        <f t="shared" si="17"/>
        <v>3.1632376351790357</v>
      </c>
      <c r="K64" s="2">
        <f t="shared" si="9"/>
        <v>9932.3556666817931</v>
      </c>
    </row>
    <row r="65" spans="2:19" x14ac:dyDescent="0.15">
      <c r="B65">
        <f t="shared" si="10"/>
        <v>52</v>
      </c>
      <c r="C65" s="5">
        <f t="shared" si="11"/>
        <v>66.644333318203209</v>
      </c>
      <c r="D65" s="2">
        <f t="shared" si="12"/>
        <v>818.80940116157126</v>
      </c>
      <c r="E65" s="2">
        <f t="shared" si="8"/>
        <v>9114.5462655202209</v>
      </c>
      <c r="F65" s="5">
        <f t="shared" si="13"/>
        <v>63.915882985448704</v>
      </c>
      <c r="G65" s="2">
        <f t="shared" si="14"/>
        <v>739.65691137816862</v>
      </c>
      <c r="H65" s="2">
        <f t="shared" si="15"/>
        <v>9196.4272056363789</v>
      </c>
      <c r="I65" s="2">
        <f t="shared" si="16"/>
        <v>3.3322166659101607E-2</v>
      </c>
      <c r="J65" s="2">
        <f t="shared" si="17"/>
        <v>2.7284503327545062</v>
      </c>
      <c r="K65" s="2">
        <f t="shared" si="9"/>
        <v>9935.0841170145468</v>
      </c>
    </row>
    <row r="66" spans="2:19" x14ac:dyDescent="0.15">
      <c r="B66">
        <f t="shared" si="10"/>
        <v>53</v>
      </c>
      <c r="C66" s="5">
        <f t="shared" si="11"/>
        <v>63.915882985448704</v>
      </c>
      <c r="D66" s="2">
        <f t="shared" si="12"/>
        <v>739.65691137816862</v>
      </c>
      <c r="E66" s="2">
        <f t="shared" si="8"/>
        <v>9196.4272056363789</v>
      </c>
      <c r="F66" s="5">
        <f t="shared" si="13"/>
        <v>61.552091755597431</v>
      </c>
      <c r="G66" s="2">
        <f t="shared" si="14"/>
        <v>668.055011470203</v>
      </c>
      <c r="H66" s="2">
        <f t="shared" si="15"/>
        <v>9270.3928967741958</v>
      </c>
      <c r="I66" s="2">
        <f t="shared" si="16"/>
        <v>3.1957941492724351E-2</v>
      </c>
      <c r="J66" s="2">
        <f t="shared" si="17"/>
        <v>2.3637912298512713</v>
      </c>
      <c r="K66" s="2">
        <f t="shared" si="9"/>
        <v>9937.4479082443977</v>
      </c>
    </row>
    <row r="67" spans="2:19" x14ac:dyDescent="0.15">
      <c r="B67">
        <f t="shared" si="10"/>
        <v>54</v>
      </c>
      <c r="C67" s="5">
        <f t="shared" si="11"/>
        <v>61.552091755597431</v>
      </c>
      <c r="D67" s="2">
        <f t="shared" si="12"/>
        <v>668.055011470203</v>
      </c>
      <c r="E67" s="2">
        <f t="shared" si="8"/>
        <v>9270.3928967741958</v>
      </c>
      <c r="F67" s="5">
        <f t="shared" si="13"/>
        <v>59.4960825874074</v>
      </c>
      <c r="G67" s="2">
        <f t="shared" si="14"/>
        <v>603.30551949137271</v>
      </c>
      <c r="H67" s="2">
        <f t="shared" si="15"/>
        <v>9337.1983979212164</v>
      </c>
      <c r="I67" s="2">
        <f t="shared" si="16"/>
        <v>3.0776045877798714E-2</v>
      </c>
      <c r="J67" s="2">
        <f t="shared" si="17"/>
        <v>2.0560091681900312</v>
      </c>
      <c r="K67" s="2">
        <f t="shared" si="9"/>
        <v>9939.5039174125886</v>
      </c>
    </row>
    <row r="68" spans="2:19" x14ac:dyDescent="0.15">
      <c r="B68">
        <f t="shared" si="10"/>
        <v>55</v>
      </c>
      <c r="C68" s="5">
        <f t="shared" si="11"/>
        <v>59.4960825874074</v>
      </c>
      <c r="D68" s="2">
        <f t="shared" si="12"/>
        <v>603.30551949137271</v>
      </c>
      <c r="E68" s="2">
        <f t="shared" si="8"/>
        <v>9337.1983979212164</v>
      </c>
      <c r="F68" s="5">
        <f t="shared" si="13"/>
        <v>57.701366836752527</v>
      </c>
      <c r="G68" s="2">
        <f t="shared" si="14"/>
        <v>544.76968329289025</v>
      </c>
      <c r="H68" s="2">
        <f t="shared" si="15"/>
        <v>9397.5289498703532</v>
      </c>
      <c r="I68" s="2">
        <f t="shared" si="16"/>
        <v>2.97480412937037E-2</v>
      </c>
      <c r="J68" s="2">
        <f t="shared" si="17"/>
        <v>1.7947157506548719</v>
      </c>
      <c r="K68" s="2">
        <f t="shared" si="9"/>
        <v>9941.2986331632437</v>
      </c>
    </row>
    <row r="69" spans="2:19" x14ac:dyDescent="0.15">
      <c r="B69">
        <f t="shared" si="10"/>
        <v>56</v>
      </c>
      <c r="C69" s="5">
        <f t="shared" si="11"/>
        <v>57.701366836752527</v>
      </c>
      <c r="D69" s="2">
        <f t="shared" si="12"/>
        <v>544.76968329289025</v>
      </c>
      <c r="E69" s="2">
        <f t="shared" si="8"/>
        <v>9397.5289498703532</v>
      </c>
      <c r="F69" s="5">
        <f t="shared" si="13"/>
        <v>56.1296690698913</v>
      </c>
      <c r="G69" s="2">
        <f t="shared" si="14"/>
        <v>491.86441273046245</v>
      </c>
      <c r="H69" s="2">
        <f t="shared" si="15"/>
        <v>9452.0059181996421</v>
      </c>
      <c r="I69" s="2">
        <f t="shared" si="16"/>
        <v>2.8850683418376263E-2</v>
      </c>
      <c r="J69" s="2">
        <f t="shared" si="17"/>
        <v>1.5716977668612278</v>
      </c>
      <c r="K69" s="2">
        <f t="shared" si="9"/>
        <v>9942.8703309301054</v>
      </c>
    </row>
    <row r="70" spans="2:19" x14ac:dyDescent="0.15">
      <c r="B70">
        <f t="shared" si="10"/>
        <v>57</v>
      </c>
      <c r="C70" s="5">
        <f t="shared" si="11"/>
        <v>56.1296690698913</v>
      </c>
      <c r="D70" s="2">
        <f t="shared" si="12"/>
        <v>491.86441273046245</v>
      </c>
      <c r="E70" s="2">
        <f t="shared" si="8"/>
        <v>9452.0059181996421</v>
      </c>
      <c r="F70" s="5">
        <f t="shared" si="13"/>
        <v>54.749259734200436</v>
      </c>
      <c r="G70" s="2">
        <f t="shared" si="14"/>
        <v>444.05838079310706</v>
      </c>
      <c r="H70" s="2">
        <f t="shared" si="15"/>
        <v>9501.1923594726886</v>
      </c>
      <c r="I70" s="2">
        <f t="shared" si="16"/>
        <v>2.8064834534945651E-2</v>
      </c>
      <c r="J70" s="2">
        <f t="shared" si="17"/>
        <v>1.3804093356908644</v>
      </c>
      <c r="K70" s="2">
        <f t="shared" si="9"/>
        <v>9944.2507402657957</v>
      </c>
    </row>
    <row r="71" spans="2:19" x14ac:dyDescent="0.15">
      <c r="B71">
        <f t="shared" si="10"/>
        <v>58</v>
      </c>
      <c r="C71" s="5">
        <f t="shared" si="11"/>
        <v>54.749259734200436</v>
      </c>
      <c r="D71" s="2">
        <f t="shared" si="12"/>
        <v>444.05838079310706</v>
      </c>
      <c r="E71" s="2">
        <f t="shared" si="8"/>
        <v>9501.1923594726886</v>
      </c>
      <c r="F71" s="5">
        <f t="shared" si="13"/>
        <v>53.533666352840918</v>
      </c>
      <c r="G71" s="2">
        <f t="shared" si="14"/>
        <v>400.86813609515582</v>
      </c>
      <c r="H71" s="2">
        <f t="shared" si="15"/>
        <v>9545.598197551999</v>
      </c>
      <c r="I71" s="2">
        <f t="shared" si="16"/>
        <v>2.7374629867100216E-2</v>
      </c>
      <c r="J71" s="2">
        <f t="shared" si="17"/>
        <v>1.215593381359515</v>
      </c>
      <c r="K71" s="2">
        <f t="shared" si="9"/>
        <v>9945.4663336471549</v>
      </c>
    </row>
    <row r="72" spans="2:19" x14ac:dyDescent="0.15">
      <c r="B72">
        <f t="shared" si="10"/>
        <v>59</v>
      </c>
      <c r="C72" s="5">
        <f t="shared" si="11"/>
        <v>53.533666352840918</v>
      </c>
      <c r="D72" s="2">
        <f t="shared" si="12"/>
        <v>400.86813609515582</v>
      </c>
      <c r="E72" s="2">
        <f t="shared" si="8"/>
        <v>9545.598197551999</v>
      </c>
      <c r="F72" s="5">
        <f t="shared" si="13"/>
        <v>52.460669300380751</v>
      </c>
      <c r="G72" s="2">
        <f t="shared" si="14"/>
        <v>361.85431953810041</v>
      </c>
      <c r="H72" s="2">
        <f t="shared" si="15"/>
        <v>9585.6850111615149</v>
      </c>
      <c r="I72" s="2">
        <f t="shared" si="16"/>
        <v>2.6766833176420458E-2</v>
      </c>
      <c r="J72" s="2">
        <f t="shared" si="17"/>
        <v>1.0729970524601649</v>
      </c>
      <c r="K72" s="2">
        <f t="shared" si="9"/>
        <v>9946.5393306996157</v>
      </c>
    </row>
    <row r="73" spans="2:19" x14ac:dyDescent="0.15">
      <c r="B73">
        <f t="shared" si="10"/>
        <v>60</v>
      </c>
      <c r="C73" s="5">
        <f t="shared" si="11"/>
        <v>52.460669300380751</v>
      </c>
      <c r="D73" s="2">
        <f t="shared" si="12"/>
        <v>361.85431953810041</v>
      </c>
      <c r="E73" s="2">
        <f t="shared" si="8"/>
        <v>9585.6850111615149</v>
      </c>
      <c r="F73" s="5">
        <f t="shared" si="13"/>
        <v>51.511513310770624</v>
      </c>
      <c r="G73" s="2">
        <f t="shared" si="14"/>
        <v>326.61804357390048</v>
      </c>
      <c r="H73" s="2">
        <f t="shared" si="15"/>
        <v>9621.8704431153255</v>
      </c>
      <c r="I73" s="2">
        <f t="shared" si="16"/>
        <v>2.6230334650190375E-2</v>
      </c>
      <c r="J73" s="2">
        <f t="shared" si="17"/>
        <v>0.94915598961012948</v>
      </c>
      <c r="K73" s="2">
        <f t="shared" si="9"/>
        <v>9947.4884866892262</v>
      </c>
    </row>
    <row r="74" spans="2:19" x14ac:dyDescent="0.15">
      <c r="B74">
        <f t="shared" si="10"/>
        <v>61</v>
      </c>
      <c r="C74" s="5">
        <f t="shared" si="11"/>
        <v>51.511513310770624</v>
      </c>
      <c r="D74" s="2">
        <f t="shared" si="12"/>
        <v>326.61804357390048</v>
      </c>
      <c r="E74" s="2">
        <f t="shared" si="8"/>
        <v>9621.8704431153255</v>
      </c>
      <c r="F74" s="5">
        <f t="shared" si="13"/>
        <v>50.670283825815879</v>
      </c>
      <c r="G74" s="2">
        <f t="shared" si="14"/>
        <v>294.79746870146516</v>
      </c>
      <c r="H74" s="2">
        <f t="shared" si="15"/>
        <v>9654.5322474727163</v>
      </c>
      <c r="I74" s="2">
        <f t="shared" si="16"/>
        <v>2.5755756655385313E-2</v>
      </c>
      <c r="J74" s="2">
        <f t="shared" si="17"/>
        <v>0.84122948495474181</v>
      </c>
      <c r="K74" s="2">
        <f t="shared" si="9"/>
        <v>9948.3297161741812</v>
      </c>
    </row>
    <row r="75" spans="2:19" x14ac:dyDescent="0.15">
      <c r="B75">
        <f t="shared" si="10"/>
        <v>62</v>
      </c>
      <c r="C75" s="5">
        <f t="shared" si="11"/>
        <v>50.670283825815879</v>
      </c>
      <c r="D75" s="2">
        <f t="shared" si="12"/>
        <v>294.79746870146516</v>
      </c>
      <c r="E75" s="2">
        <f t="shared" si="8"/>
        <v>9654.5322474727163</v>
      </c>
      <c r="F75" s="5">
        <f t="shared" si="13"/>
        <v>49.923410255304113</v>
      </c>
      <c r="G75" s="2">
        <f t="shared" si="14"/>
        <v>266.06459540183039</v>
      </c>
      <c r="H75" s="2">
        <f t="shared" si="15"/>
        <v>9684.0119943428635</v>
      </c>
      <c r="I75" s="2">
        <f t="shared" si="16"/>
        <v>2.5335141912907939E-2</v>
      </c>
      <c r="J75" s="2">
        <f t="shared" si="17"/>
        <v>0.74687357051176573</v>
      </c>
      <c r="K75" s="2">
        <f t="shared" si="9"/>
        <v>9949.0765897446927</v>
      </c>
    </row>
    <row r="76" spans="2:19" x14ac:dyDescent="0.15">
      <c r="B76">
        <f t="shared" si="10"/>
        <v>63</v>
      </c>
      <c r="C76" s="5">
        <f t="shared" si="11"/>
        <v>49.923410255304113</v>
      </c>
      <c r="D76" s="2">
        <f t="shared" si="12"/>
        <v>266.06459540183039</v>
      </c>
      <c r="E76" s="2">
        <f t="shared" si="8"/>
        <v>9684.0119943428635</v>
      </c>
      <c r="F76" s="5">
        <f t="shared" si="13"/>
        <v>49.259267657771261</v>
      </c>
      <c r="G76" s="2">
        <f t="shared" si="14"/>
        <v>240.12227845918022</v>
      </c>
      <c r="H76" s="2">
        <f t="shared" si="15"/>
        <v>9710.6184538830457</v>
      </c>
      <c r="I76" s="2">
        <f t="shared" si="16"/>
        <v>2.4961705127652053E-2</v>
      </c>
      <c r="J76" s="2">
        <f t="shared" si="17"/>
        <v>0.66414259753285387</v>
      </c>
      <c r="K76" s="2">
        <f t="shared" si="9"/>
        <v>9949.7407323422249</v>
      </c>
    </row>
    <row r="77" spans="2:19" x14ac:dyDescent="0.15">
      <c r="B77">
        <f t="shared" si="10"/>
        <v>64</v>
      </c>
      <c r="C77" s="5">
        <f t="shared" si="11"/>
        <v>49.259267657771261</v>
      </c>
      <c r="D77" s="2">
        <f t="shared" si="12"/>
        <v>240.12227845918022</v>
      </c>
      <c r="E77" s="2">
        <f t="shared" si="8"/>
        <v>9710.6184538830457</v>
      </c>
      <c r="F77" s="5">
        <f t="shared" ref="F77:F108" si="18">IF(C77 - b*C77*D77  &lt;0, 0, C77 - b*C77*D77 )</f>
        <v>48.66785527851053</v>
      </c>
      <c r="G77" s="2">
        <f t="shared" ref="G77:G108" si="19">D77 + b*C77*D77 -r_*D77</f>
        <v>216.70146299252292</v>
      </c>
      <c r="H77" s="2">
        <f t="shared" ref="H77:H108" si="20">E77 + r_*D77</f>
        <v>9734.6306817289642</v>
      </c>
      <c r="I77" s="2">
        <f t="shared" ref="I77:I108" si="21">b*C77/r_</f>
        <v>2.4629633828885632E-2</v>
      </c>
      <c r="J77" s="2">
        <f t="shared" si="17"/>
        <v>0.59141237926073209</v>
      </c>
      <c r="K77" s="2">
        <f t="shared" si="9"/>
        <v>9950.3321447214857</v>
      </c>
      <c r="P77" s="1"/>
    </row>
    <row r="78" spans="2:19" x14ac:dyDescent="0.15">
      <c r="B78">
        <f t="shared" si="10"/>
        <v>65</v>
      </c>
      <c r="C78" s="5">
        <f t="shared" si="11"/>
        <v>48.66785527851053</v>
      </c>
      <c r="D78" s="2">
        <f t="shared" si="12"/>
        <v>216.70146299252292</v>
      </c>
      <c r="E78" s="2">
        <f t="shared" si="8"/>
        <v>9734.6306817289642</v>
      </c>
      <c r="F78" s="5">
        <f t="shared" si="18"/>
        <v>48.140535506532451</v>
      </c>
      <c r="G78" s="2">
        <f t="shared" si="19"/>
        <v>195.5586364652487</v>
      </c>
      <c r="H78" s="2">
        <f t="shared" si="20"/>
        <v>9756.3008280282156</v>
      </c>
      <c r="I78" s="2">
        <f t="shared" si="21"/>
        <v>2.4333927639255265E-2</v>
      </c>
      <c r="J78" s="2">
        <f t="shared" ref="J78:J109" si="22">b*C78*D78</f>
        <v>0.52731977197808055</v>
      </c>
      <c r="K78" s="2">
        <f t="shared" si="9"/>
        <v>9950.8594644934637</v>
      </c>
      <c r="Q78" s="1"/>
      <c r="R78" s="1"/>
    </row>
    <row r="79" spans="2:19" x14ac:dyDescent="0.15">
      <c r="B79">
        <f t="shared" si="10"/>
        <v>66</v>
      </c>
      <c r="C79" s="5">
        <f t="shared" si="11"/>
        <v>48.140535506532451</v>
      </c>
      <c r="D79" s="2">
        <f t="shared" si="12"/>
        <v>195.5586364652487</v>
      </c>
      <c r="E79" s="2">
        <f t="shared" ref="E79:E128" si="23">H78</f>
        <v>9756.3008280282156</v>
      </c>
      <c r="F79" s="5">
        <f t="shared" si="18"/>
        <v>47.669820632414229</v>
      </c>
      <c r="G79" s="2">
        <f t="shared" si="19"/>
        <v>176.47348769284204</v>
      </c>
      <c r="H79" s="2">
        <f t="shared" si="20"/>
        <v>9775.8566916747404</v>
      </c>
      <c r="I79" s="2">
        <f t="shared" si="21"/>
        <v>2.4070267753266227E-2</v>
      </c>
      <c r="J79" s="2">
        <f t="shared" si="22"/>
        <v>0.47071487411821888</v>
      </c>
      <c r="K79" s="2">
        <f t="shared" ref="K79:K128" si="24">K78+J79</f>
        <v>9951.3301793675819</v>
      </c>
      <c r="O79" s="1"/>
      <c r="S79" s="1"/>
    </row>
    <row r="80" spans="2:19" s="1" customFormat="1" x14ac:dyDescent="0.15">
      <c r="B80" s="1">
        <f t="shared" si="10"/>
        <v>67</v>
      </c>
      <c r="C80" s="6">
        <f t="shared" si="11"/>
        <v>47.669820632414229</v>
      </c>
      <c r="D80" s="3">
        <f t="shared" si="12"/>
        <v>176.47348769284204</v>
      </c>
      <c r="E80" s="3">
        <f t="shared" si="23"/>
        <v>9775.8566916747404</v>
      </c>
      <c r="F80" s="5">
        <f t="shared" si="18"/>
        <v>47.249197657179515</v>
      </c>
      <c r="G80" s="2">
        <f t="shared" si="19"/>
        <v>159.24676189879256</v>
      </c>
      <c r="H80" s="2">
        <f t="shared" si="20"/>
        <v>9793.5040404440242</v>
      </c>
      <c r="I80" s="2">
        <f t="shared" si="21"/>
        <v>2.3834910316207113E-2</v>
      </c>
      <c r="J80" s="2">
        <f t="shared" si="22"/>
        <v>0.42062297523471698</v>
      </c>
      <c r="K80" s="2">
        <f t="shared" si="24"/>
        <v>9951.7508023428163</v>
      </c>
      <c r="L80"/>
      <c r="M80"/>
      <c r="N80"/>
      <c r="O80"/>
      <c r="P80"/>
      <c r="Q80"/>
      <c r="R80"/>
      <c r="S80"/>
    </row>
    <row r="81" spans="2:11" x14ac:dyDescent="0.15">
      <c r="B81">
        <f t="shared" si="10"/>
        <v>68</v>
      </c>
      <c r="C81" s="5">
        <f t="shared" si="11"/>
        <v>47.249197657179515</v>
      </c>
      <c r="D81" s="2">
        <f t="shared" si="12"/>
        <v>159.24676189879256</v>
      </c>
      <c r="E81" s="2">
        <f t="shared" si="23"/>
        <v>9793.5040404440242</v>
      </c>
      <c r="F81" s="5">
        <f t="shared" si="18"/>
        <v>46.872983570718425</v>
      </c>
      <c r="G81" s="2">
        <f t="shared" si="19"/>
        <v>143.6982997953744</v>
      </c>
      <c r="H81" s="2">
        <f t="shared" si="20"/>
        <v>9809.4287166339036</v>
      </c>
      <c r="I81" s="2">
        <f t="shared" si="21"/>
        <v>2.3624598828589759E-2</v>
      </c>
      <c r="J81" s="2">
        <f t="shared" si="22"/>
        <v>0.37621408646109272</v>
      </c>
      <c r="K81" s="2">
        <f t="shared" si="24"/>
        <v>9952.1270164292782</v>
      </c>
    </row>
    <row r="82" spans="2:11" x14ac:dyDescent="0.15">
      <c r="B82">
        <f t="shared" si="10"/>
        <v>69</v>
      </c>
      <c r="C82" s="5">
        <f t="shared" si="11"/>
        <v>46.872983570718425</v>
      </c>
      <c r="D82" s="2">
        <f t="shared" si="12"/>
        <v>143.6982997953744</v>
      </c>
      <c r="E82" s="2">
        <f t="shared" si="23"/>
        <v>9809.4287166339036</v>
      </c>
      <c r="F82" s="5">
        <f t="shared" si="18"/>
        <v>46.536205168445989</v>
      </c>
      <c r="G82" s="2">
        <f t="shared" si="19"/>
        <v>129.66524821810941</v>
      </c>
      <c r="H82" s="2">
        <f t="shared" si="20"/>
        <v>9823.7985466134414</v>
      </c>
      <c r="I82" s="2">
        <f t="shared" si="21"/>
        <v>2.3436491785359212E-2</v>
      </c>
      <c r="J82" s="2">
        <f t="shared" si="22"/>
        <v>0.33677840227243777</v>
      </c>
      <c r="K82" s="2">
        <f t="shared" si="24"/>
        <v>9952.4637948315503</v>
      </c>
    </row>
    <row r="83" spans="2:11" x14ac:dyDescent="0.15">
      <c r="B83">
        <f t="shared" si="10"/>
        <v>70</v>
      </c>
      <c r="C83" s="5">
        <f t="shared" si="11"/>
        <v>46.536205168445989</v>
      </c>
      <c r="D83" s="2">
        <f t="shared" si="12"/>
        <v>129.66524821810941</v>
      </c>
      <c r="E83" s="2">
        <f t="shared" si="23"/>
        <v>9823.7985466134414</v>
      </c>
      <c r="F83" s="5">
        <f t="shared" si="18"/>
        <v>46.234498738731219</v>
      </c>
      <c r="G83" s="2">
        <f t="shared" si="19"/>
        <v>117.00042982601326</v>
      </c>
      <c r="H83" s="2">
        <f t="shared" si="20"/>
        <v>9836.765071435253</v>
      </c>
      <c r="I83" s="2">
        <f t="shared" si="21"/>
        <v>2.3268102584222995E-2</v>
      </c>
      <c r="J83" s="2">
        <f t="shared" si="22"/>
        <v>0.3017064297147708</v>
      </c>
      <c r="K83" s="2">
        <f t="shared" si="24"/>
        <v>9952.7655012612649</v>
      </c>
    </row>
    <row r="84" spans="2:11" x14ac:dyDescent="0.15">
      <c r="B84">
        <f t="shared" si="10"/>
        <v>71</v>
      </c>
      <c r="C84" s="5">
        <f t="shared" si="11"/>
        <v>46.234498738731219</v>
      </c>
      <c r="D84" s="2">
        <f t="shared" si="12"/>
        <v>117.00042982601326</v>
      </c>
      <c r="E84" s="2">
        <f t="shared" si="23"/>
        <v>9836.765071435253</v>
      </c>
      <c r="F84" s="5">
        <f t="shared" si="18"/>
        <v>45.964025927470125</v>
      </c>
      <c r="G84" s="2">
        <f t="shared" si="19"/>
        <v>105.57085965467301</v>
      </c>
      <c r="H84" s="2">
        <f t="shared" si="20"/>
        <v>9848.4651144178551</v>
      </c>
      <c r="I84" s="2">
        <f t="shared" si="21"/>
        <v>2.311724936936561E-2</v>
      </c>
      <c r="J84" s="2">
        <f t="shared" si="22"/>
        <v>0.27047281126109107</v>
      </c>
      <c r="K84" s="2">
        <f t="shared" si="24"/>
        <v>9953.0359740725253</v>
      </c>
    </row>
    <row r="85" spans="2:11" x14ac:dyDescent="0.15">
      <c r="B85">
        <f t="shared" si="10"/>
        <v>72</v>
      </c>
      <c r="C85" s="5">
        <f t="shared" si="11"/>
        <v>45.964025927470125</v>
      </c>
      <c r="D85" s="2">
        <f t="shared" si="12"/>
        <v>105.57085965467301</v>
      </c>
      <c r="E85" s="2">
        <f t="shared" si="23"/>
        <v>9848.4651144178551</v>
      </c>
      <c r="F85" s="5">
        <f t="shared" si="18"/>
        <v>45.721402840952493</v>
      </c>
      <c r="G85" s="2">
        <f t="shared" si="19"/>
        <v>95.256396775723346</v>
      </c>
      <c r="H85" s="2">
        <f t="shared" si="20"/>
        <v>9859.0222003833223</v>
      </c>
      <c r="I85" s="2">
        <f t="shared" si="21"/>
        <v>2.298201296373506E-2</v>
      </c>
      <c r="J85" s="2">
        <f t="shared" si="22"/>
        <v>0.24262308651763501</v>
      </c>
      <c r="K85" s="2">
        <f t="shared" si="24"/>
        <v>9953.2785971590438</v>
      </c>
    </row>
    <row r="86" spans="2:11" x14ac:dyDescent="0.15">
      <c r="B86">
        <f t="shared" si="10"/>
        <v>73</v>
      </c>
      <c r="C86" s="5">
        <f t="shared" si="11"/>
        <v>45.721402840952493</v>
      </c>
      <c r="D86" s="2">
        <f t="shared" si="12"/>
        <v>95.256396775723346</v>
      </c>
      <c r="E86" s="2">
        <f t="shared" si="23"/>
        <v>9859.0222003833223</v>
      </c>
      <c r="F86" s="5">
        <f t="shared" si="18"/>
        <v>45.503640036444473</v>
      </c>
      <c r="G86" s="2">
        <f t="shared" si="19"/>
        <v>85.948519902659044</v>
      </c>
      <c r="H86" s="2">
        <f t="shared" si="20"/>
        <v>9868.5478400608954</v>
      </c>
      <c r="I86" s="2">
        <f t="shared" si="21"/>
        <v>2.2860701420476248E-2</v>
      </c>
      <c r="J86" s="2">
        <f t="shared" si="22"/>
        <v>0.21776280450802277</v>
      </c>
      <c r="K86" s="2">
        <f t="shared" si="24"/>
        <v>9953.4963599635521</v>
      </c>
    </row>
    <row r="87" spans="2:11" x14ac:dyDescent="0.15">
      <c r="B87">
        <f t="shared" si="10"/>
        <v>74</v>
      </c>
      <c r="C87" s="5">
        <f t="shared" si="11"/>
        <v>45.503640036444473</v>
      </c>
      <c r="D87" s="2">
        <f t="shared" si="12"/>
        <v>85.948519902659044</v>
      </c>
      <c r="E87" s="2">
        <f t="shared" si="23"/>
        <v>9868.5478400608954</v>
      </c>
      <c r="F87" s="5">
        <f t="shared" si="18"/>
        <v>45.308091510878683</v>
      </c>
      <c r="G87" s="2">
        <f t="shared" si="19"/>
        <v>77.549216437958918</v>
      </c>
      <c r="H87" s="2">
        <f t="shared" si="20"/>
        <v>9877.1426920511622</v>
      </c>
      <c r="I87" s="2">
        <f t="shared" si="21"/>
        <v>2.2751820018222239E-2</v>
      </c>
      <c r="J87" s="2">
        <f t="shared" si="22"/>
        <v>0.19554852556578906</v>
      </c>
      <c r="K87" s="2">
        <f t="shared" si="24"/>
        <v>9953.6919084891178</v>
      </c>
    </row>
    <row r="88" spans="2:11" x14ac:dyDescent="0.15">
      <c r="B88">
        <f t="shared" si="10"/>
        <v>75</v>
      </c>
      <c r="C88" s="5">
        <f t="shared" si="11"/>
        <v>45.308091510878683</v>
      </c>
      <c r="D88" s="2">
        <f t="shared" si="12"/>
        <v>77.549216437958918</v>
      </c>
      <c r="E88" s="2">
        <f t="shared" si="23"/>
        <v>9877.1426920511622</v>
      </c>
      <c r="F88" s="5">
        <f t="shared" si="18"/>
        <v>45.132411161130285</v>
      </c>
      <c r="G88" s="2">
        <f t="shared" si="19"/>
        <v>69.969975143911427</v>
      </c>
      <c r="H88" s="2">
        <f t="shared" si="20"/>
        <v>9884.8976136949586</v>
      </c>
      <c r="I88" s="2">
        <f t="shared" si="21"/>
        <v>2.2654045755439341E-2</v>
      </c>
      <c r="J88" s="2">
        <f t="shared" si="22"/>
        <v>0.175680349748399</v>
      </c>
      <c r="K88" s="2">
        <f t="shared" si="24"/>
        <v>9953.8675888388661</v>
      </c>
    </row>
    <row r="89" spans="2:11" x14ac:dyDescent="0.15">
      <c r="B89">
        <f t="shared" si="10"/>
        <v>76</v>
      </c>
      <c r="C89" s="5">
        <f t="shared" si="11"/>
        <v>45.132411161130285</v>
      </c>
      <c r="D89" s="2">
        <f t="shared" si="12"/>
        <v>69.969975143911427</v>
      </c>
      <c r="E89" s="2">
        <f t="shared" si="23"/>
        <v>9884.8976136949586</v>
      </c>
      <c r="F89" s="5">
        <f t="shared" si="18"/>
        <v>44.974515476773831</v>
      </c>
      <c r="G89" s="2">
        <f t="shared" si="19"/>
        <v>63.130873313876734</v>
      </c>
      <c r="H89" s="2">
        <f t="shared" si="20"/>
        <v>9891.894611209349</v>
      </c>
      <c r="I89" s="2">
        <f t="shared" si="21"/>
        <v>2.256620558056514E-2</v>
      </c>
      <c r="J89" s="2">
        <f t="shared" si="22"/>
        <v>0.15789568435645382</v>
      </c>
      <c r="K89" s="2">
        <f t="shared" si="24"/>
        <v>9954.025484523223</v>
      </c>
    </row>
    <row r="90" spans="2:11" x14ac:dyDescent="0.15">
      <c r="B90">
        <f t="shared" si="10"/>
        <v>77</v>
      </c>
      <c r="C90" s="5">
        <f t="shared" si="11"/>
        <v>44.974515476773831</v>
      </c>
      <c r="D90" s="2">
        <f t="shared" si="12"/>
        <v>63.130873313876734</v>
      </c>
      <c r="E90" s="2">
        <f t="shared" si="23"/>
        <v>9891.894611209349</v>
      </c>
      <c r="F90" s="5">
        <f t="shared" si="18"/>
        <v>44.832551454827971</v>
      </c>
      <c r="G90" s="2">
        <f t="shared" si="19"/>
        <v>56.959750004434923</v>
      </c>
      <c r="H90" s="2">
        <f t="shared" si="20"/>
        <v>9898.2076985407366</v>
      </c>
      <c r="I90" s="2">
        <f t="shared" si="21"/>
        <v>2.2487257738386914E-2</v>
      </c>
      <c r="J90" s="2">
        <f t="shared" si="22"/>
        <v>0.14196402194585986</v>
      </c>
      <c r="K90" s="2">
        <f t="shared" si="24"/>
        <v>9954.1674485451695</v>
      </c>
    </row>
    <row r="91" spans="2:11" x14ac:dyDescent="0.15">
      <c r="B91">
        <f t="shared" si="10"/>
        <v>78</v>
      </c>
      <c r="C91" s="5">
        <f t="shared" si="11"/>
        <v>44.832551454827971</v>
      </c>
      <c r="D91" s="2">
        <f t="shared" si="12"/>
        <v>56.959750004434923</v>
      </c>
      <c r="E91" s="2">
        <f t="shared" si="23"/>
        <v>9898.2076985407366</v>
      </c>
      <c r="F91" s="5">
        <f t="shared" si="18"/>
        <v>44.704868908681576</v>
      </c>
      <c r="G91" s="2">
        <f t="shared" si="19"/>
        <v>51.391457550137829</v>
      </c>
      <c r="H91" s="2">
        <f t="shared" si="20"/>
        <v>9903.903673541181</v>
      </c>
      <c r="I91" s="2">
        <f t="shared" si="21"/>
        <v>2.2416275727413983E-2</v>
      </c>
      <c r="J91" s="2">
        <f t="shared" si="22"/>
        <v>0.12768254614639832</v>
      </c>
      <c r="K91" s="2">
        <f t="shared" si="24"/>
        <v>9954.2951310913159</v>
      </c>
    </row>
    <row r="92" spans="2:11" x14ac:dyDescent="0.15">
      <c r="B92">
        <f t="shared" si="10"/>
        <v>79</v>
      </c>
      <c r="C92" s="5">
        <f t="shared" si="11"/>
        <v>44.704868908681576</v>
      </c>
      <c r="D92" s="2">
        <f t="shared" si="12"/>
        <v>51.391457550137829</v>
      </c>
      <c r="E92" s="2">
        <f t="shared" si="23"/>
        <v>9903.903673541181</v>
      </c>
      <c r="F92" s="5">
        <f t="shared" si="18"/>
        <v>44.589996490041329</v>
      </c>
      <c r="G92" s="2">
        <f t="shared" si="19"/>
        <v>46.36718421376429</v>
      </c>
      <c r="H92" s="2">
        <f t="shared" si="20"/>
        <v>9909.0428192961954</v>
      </c>
      <c r="I92" s="2">
        <f t="shared" si="21"/>
        <v>2.2352434454340788E-2</v>
      </c>
      <c r="J92" s="2">
        <f t="shared" si="22"/>
        <v>0.11487241864024929</v>
      </c>
      <c r="K92" s="2">
        <f t="shared" si="24"/>
        <v>9954.4100035099564</v>
      </c>
    </row>
    <row r="93" spans="2:11" x14ac:dyDescent="0.15">
      <c r="B93">
        <f t="shared" si="10"/>
        <v>80</v>
      </c>
      <c r="C93" s="5">
        <f t="shared" si="11"/>
        <v>44.589996490041329</v>
      </c>
      <c r="D93" s="2">
        <f t="shared" si="12"/>
        <v>46.36718421376429</v>
      </c>
      <c r="E93" s="2">
        <f t="shared" si="23"/>
        <v>9909.0428192961954</v>
      </c>
      <c r="F93" s="5">
        <f t="shared" si="18"/>
        <v>44.486620860974085</v>
      </c>
      <c r="G93" s="2">
        <f t="shared" si="19"/>
        <v>41.833841421455105</v>
      </c>
      <c r="H93" s="2">
        <f t="shared" si="20"/>
        <v>9913.6795377175713</v>
      </c>
      <c r="I93" s="2">
        <f t="shared" si="21"/>
        <v>2.2294998245020667E-2</v>
      </c>
      <c r="J93" s="2">
        <f t="shared" si="22"/>
        <v>0.10337562906724249</v>
      </c>
      <c r="K93" s="2">
        <f t="shared" si="24"/>
        <v>9954.5133791390235</v>
      </c>
    </row>
    <row r="94" spans="2:11" x14ac:dyDescent="0.15">
      <c r="B94">
        <f t="shared" si="10"/>
        <v>81</v>
      </c>
      <c r="C94" s="5">
        <f t="shared" si="11"/>
        <v>44.486620860974085</v>
      </c>
      <c r="D94" s="2">
        <f t="shared" si="12"/>
        <v>41.833841421455105</v>
      </c>
      <c r="E94" s="2">
        <f t="shared" si="23"/>
        <v>9913.6795377175713</v>
      </c>
      <c r="F94" s="5">
        <f t="shared" si="18"/>
        <v>44.393568548850368</v>
      </c>
      <c r="G94" s="2">
        <f t="shared" si="19"/>
        <v>37.743509591433309</v>
      </c>
      <c r="H94" s="2">
        <f t="shared" si="20"/>
        <v>9917.8629218597162</v>
      </c>
      <c r="I94" s="2">
        <f t="shared" si="21"/>
        <v>2.2243310430487041E-2</v>
      </c>
      <c r="J94" s="2">
        <f t="shared" si="22"/>
        <v>9.3052312123719325E-2</v>
      </c>
      <c r="K94" s="2">
        <f t="shared" si="24"/>
        <v>9954.6064314511477</v>
      </c>
    </row>
    <row r="95" spans="2:11" x14ac:dyDescent="0.15">
      <c r="B95">
        <f t="shared" si="10"/>
        <v>82</v>
      </c>
      <c r="C95" s="5">
        <f t="shared" si="11"/>
        <v>44.393568548850368</v>
      </c>
      <c r="D95" s="2">
        <f t="shared" si="12"/>
        <v>37.743509591433309</v>
      </c>
      <c r="E95" s="2">
        <f t="shared" si="23"/>
        <v>9917.8629218597162</v>
      </c>
      <c r="F95" s="5">
        <f t="shared" si="18"/>
        <v>44.309790094834291</v>
      </c>
      <c r="G95" s="2">
        <f t="shared" si="19"/>
        <v>34.052937086306052</v>
      </c>
      <c r="H95" s="2">
        <f t="shared" si="20"/>
        <v>9921.6372728188599</v>
      </c>
      <c r="I95" s="2">
        <f t="shared" si="21"/>
        <v>2.2196784274425185E-2</v>
      </c>
      <c r="J95" s="2">
        <f t="shared" si="22"/>
        <v>8.3778454016074297E-2</v>
      </c>
      <c r="K95" s="2">
        <f t="shared" si="24"/>
        <v>9954.690209905164</v>
      </c>
    </row>
    <row r="96" spans="2:11" x14ac:dyDescent="0.15">
      <c r="B96">
        <f t="shared" si="10"/>
        <v>83</v>
      </c>
      <c r="C96" s="5">
        <f t="shared" si="11"/>
        <v>44.309790094834291</v>
      </c>
      <c r="D96" s="2">
        <f t="shared" si="12"/>
        <v>34.052937086306052</v>
      </c>
      <c r="E96" s="2">
        <f t="shared" si="23"/>
        <v>9921.6372728188599</v>
      </c>
      <c r="F96" s="5">
        <f t="shared" si="18"/>
        <v>44.234346170113952</v>
      </c>
      <c r="G96" s="2">
        <f t="shared" si="19"/>
        <v>30.723087302395786</v>
      </c>
      <c r="H96" s="2">
        <f t="shared" si="20"/>
        <v>9925.0425665274906</v>
      </c>
      <c r="I96" s="2">
        <f t="shared" si="21"/>
        <v>2.2154895047417147E-2</v>
      </c>
      <c r="J96" s="2">
        <f t="shared" si="22"/>
        <v>7.5443924720340963E-2</v>
      </c>
      <c r="K96" s="2">
        <f t="shared" si="24"/>
        <v>9954.7656538298852</v>
      </c>
    </row>
    <row r="97" spans="2:11" x14ac:dyDescent="0.15">
      <c r="B97">
        <f t="shared" si="10"/>
        <v>84</v>
      </c>
      <c r="C97" s="5">
        <f t="shared" si="11"/>
        <v>44.234346170113952</v>
      </c>
      <c r="D97" s="2">
        <f t="shared" si="12"/>
        <v>30.723087302395786</v>
      </c>
      <c r="E97" s="2">
        <f t="shared" si="23"/>
        <v>9925.0425665274906</v>
      </c>
      <c r="F97" s="5">
        <f t="shared" si="18"/>
        <v>44.166395386156509</v>
      </c>
      <c r="G97" s="2">
        <f t="shared" si="19"/>
        <v>27.718729356113649</v>
      </c>
      <c r="H97" s="2">
        <f t="shared" si="20"/>
        <v>9928.1148752577301</v>
      </c>
      <c r="I97" s="2">
        <f t="shared" si="21"/>
        <v>2.2117173085056976E-2</v>
      </c>
      <c r="J97" s="2">
        <f t="shared" si="22"/>
        <v>6.7950783957440392E-2</v>
      </c>
      <c r="K97" s="2">
        <f t="shared" si="24"/>
        <v>9954.8336046138429</v>
      </c>
    </row>
    <row r="98" spans="2:11" x14ac:dyDescent="0.15">
      <c r="B98">
        <f t="shared" si="10"/>
        <v>85</v>
      </c>
      <c r="C98" s="5">
        <f t="shared" si="11"/>
        <v>44.166395386156509</v>
      </c>
      <c r="D98" s="2">
        <f t="shared" si="12"/>
        <v>27.718729356113649</v>
      </c>
      <c r="E98" s="2">
        <f t="shared" si="23"/>
        <v>9928.1148752577301</v>
      </c>
      <c r="F98" s="5">
        <f t="shared" si="18"/>
        <v>44.10518356813931</v>
      </c>
      <c r="G98" s="2">
        <f t="shared" si="19"/>
        <v>25.008068238519481</v>
      </c>
      <c r="H98" s="2">
        <f t="shared" si="20"/>
        <v>9930.8867481933412</v>
      </c>
      <c r="I98" s="2">
        <f t="shared" si="21"/>
        <v>2.2083197693078253E-2</v>
      </c>
      <c r="J98" s="2">
        <f t="shared" si="22"/>
        <v>6.1211818017198945E-2</v>
      </c>
      <c r="K98" s="2">
        <f t="shared" si="24"/>
        <v>9954.8948164318608</v>
      </c>
    </row>
    <row r="99" spans="2:11" x14ac:dyDescent="0.15">
      <c r="B99">
        <f t="shared" si="10"/>
        <v>86</v>
      </c>
      <c r="C99" s="5">
        <f t="shared" si="11"/>
        <v>44.10518356813931</v>
      </c>
      <c r="D99" s="2">
        <f t="shared" si="12"/>
        <v>25.008068238519481</v>
      </c>
      <c r="E99" s="2">
        <f t="shared" si="23"/>
        <v>9930.8867481933412</v>
      </c>
      <c r="F99" s="5">
        <f t="shared" si="18"/>
        <v>44.050034296122085</v>
      </c>
      <c r="G99" s="2">
        <f t="shared" si="19"/>
        <v>22.562410686684753</v>
      </c>
      <c r="H99" s="2">
        <f t="shared" si="20"/>
        <v>9933.3875550171924</v>
      </c>
      <c r="I99" s="2">
        <f t="shared" si="21"/>
        <v>2.2052591784069656E-2</v>
      </c>
      <c r="J99" s="2">
        <f t="shared" si="22"/>
        <v>5.5149272017222806E-2</v>
      </c>
      <c r="K99" s="2">
        <f t="shared" si="24"/>
        <v>9954.9499657038778</v>
      </c>
    </row>
    <row r="100" spans="2:11" x14ac:dyDescent="0.15">
      <c r="B100">
        <f t="shared" si="10"/>
        <v>87</v>
      </c>
      <c r="C100" s="5">
        <f t="shared" si="11"/>
        <v>44.050034296122085</v>
      </c>
      <c r="D100" s="2">
        <f t="shared" si="12"/>
        <v>22.562410686684753</v>
      </c>
      <c r="E100" s="2">
        <f t="shared" si="23"/>
        <v>9933.3875550171924</v>
      </c>
      <c r="F100" s="5">
        <f t="shared" si="18"/>
        <v>44.000340547894503</v>
      </c>
      <c r="G100" s="2">
        <f t="shared" si="19"/>
        <v>20.35586336624386</v>
      </c>
      <c r="H100" s="2">
        <f t="shared" si="20"/>
        <v>9935.6437960858602</v>
      </c>
      <c r="I100" s="2">
        <f t="shared" si="21"/>
        <v>2.2025017148061043E-2</v>
      </c>
      <c r="J100" s="2">
        <f t="shared" si="22"/>
        <v>4.9693748227582747E-2</v>
      </c>
      <c r="K100" s="2">
        <f t="shared" si="24"/>
        <v>9954.9996594521053</v>
      </c>
    </row>
    <row r="101" spans="2:11" x14ac:dyDescent="0.15">
      <c r="B101">
        <f t="shared" si="10"/>
        <v>88</v>
      </c>
      <c r="C101" s="5">
        <f t="shared" si="11"/>
        <v>44.000340547894503</v>
      </c>
      <c r="D101" s="2">
        <f t="shared" si="12"/>
        <v>20.35586336624386</v>
      </c>
      <c r="E101" s="2">
        <f t="shared" si="23"/>
        <v>9935.6437960858602</v>
      </c>
      <c r="F101" s="5">
        <f t="shared" si="18"/>
        <v>43.955557301881448</v>
      </c>
      <c r="G101" s="2">
        <f t="shared" si="19"/>
        <v>18.36506027563253</v>
      </c>
      <c r="H101" s="2">
        <f t="shared" si="20"/>
        <v>9937.6793824224842</v>
      </c>
      <c r="I101" s="2">
        <f t="shared" si="21"/>
        <v>2.200017027394725E-2</v>
      </c>
      <c r="J101" s="2">
        <f t="shared" si="22"/>
        <v>4.4783246013056999E-2</v>
      </c>
      <c r="K101" s="2">
        <f t="shared" si="24"/>
        <v>9955.0444426981176</v>
      </c>
    </row>
    <row r="102" spans="2:11" x14ac:dyDescent="0.15">
      <c r="B102">
        <f t="shared" si="10"/>
        <v>89</v>
      </c>
      <c r="C102" s="5">
        <f t="shared" si="11"/>
        <v>43.955557301881448</v>
      </c>
      <c r="D102" s="2">
        <f t="shared" si="12"/>
        <v>18.36506027563253</v>
      </c>
      <c r="E102" s="2">
        <f t="shared" si="23"/>
        <v>9937.6793824224842</v>
      </c>
      <c r="F102" s="5">
        <f t="shared" si="18"/>
        <v>43.915194978916546</v>
      </c>
      <c r="G102" s="2">
        <f t="shared" si="19"/>
        <v>16.56891657103418</v>
      </c>
      <c r="H102" s="2">
        <f t="shared" si="20"/>
        <v>9939.515888450047</v>
      </c>
      <c r="I102" s="2">
        <f t="shared" si="21"/>
        <v>2.1977778650940725E-2</v>
      </c>
      <c r="J102" s="2">
        <f t="shared" si="22"/>
        <v>4.0362322964903621E-2</v>
      </c>
      <c r="K102" s="2">
        <f t="shared" si="24"/>
        <v>9955.0848050210825</v>
      </c>
    </row>
    <row r="103" spans="2:11" x14ac:dyDescent="0.15">
      <c r="B103">
        <f t="shared" si="10"/>
        <v>90</v>
      </c>
      <c r="C103" s="5">
        <f t="shared" si="11"/>
        <v>43.915194978916546</v>
      </c>
      <c r="D103" s="2">
        <f t="shared" si="12"/>
        <v>16.56891657103418</v>
      </c>
      <c r="E103" s="2">
        <f t="shared" si="23"/>
        <v>9939.515888450047</v>
      </c>
      <c r="F103" s="5">
        <f t="shared" si="18"/>
        <v>43.878813618826229</v>
      </c>
      <c r="G103" s="2">
        <f t="shared" si="19"/>
        <v>14.948406274021078</v>
      </c>
      <c r="H103" s="2">
        <f t="shared" si="20"/>
        <v>9941.1727801071502</v>
      </c>
      <c r="I103" s="2">
        <f t="shared" si="21"/>
        <v>2.1957597489458275E-2</v>
      </c>
      <c r="J103" s="2">
        <f t="shared" si="22"/>
        <v>3.6381360090318372E-2</v>
      </c>
      <c r="K103" s="2">
        <f t="shared" si="24"/>
        <v>9955.1211863811732</v>
      </c>
    </row>
    <row r="104" spans="2:11" x14ac:dyDescent="0.15">
      <c r="B104">
        <f t="shared" si="10"/>
        <v>91</v>
      </c>
      <c r="C104" s="5">
        <f t="shared" si="11"/>
        <v>43.878813618826229</v>
      </c>
      <c r="D104" s="2">
        <f t="shared" si="12"/>
        <v>14.948406274021078</v>
      </c>
      <c r="E104" s="2">
        <f t="shared" si="23"/>
        <v>9941.1727801071502</v>
      </c>
      <c r="F104" s="5">
        <f t="shared" si="18"/>
        <v>43.846017702186415</v>
      </c>
      <c r="G104" s="2">
        <f t="shared" si="19"/>
        <v>13.486361563258782</v>
      </c>
      <c r="H104" s="2">
        <f t="shared" si="20"/>
        <v>9942.6676207345517</v>
      </c>
      <c r="I104" s="2">
        <f t="shared" si="21"/>
        <v>2.1939406809413114E-2</v>
      </c>
      <c r="J104" s="2">
        <f t="shared" si="22"/>
        <v>3.2795916639813183E-2</v>
      </c>
      <c r="K104" s="2">
        <f t="shared" si="24"/>
        <v>9955.1539822978139</v>
      </c>
    </row>
    <row r="105" spans="2:11" x14ac:dyDescent="0.15">
      <c r="B105">
        <f t="shared" si="10"/>
        <v>92</v>
      </c>
      <c r="C105" s="5">
        <f t="shared" si="11"/>
        <v>43.846017702186415</v>
      </c>
      <c r="D105" s="2">
        <f t="shared" si="12"/>
        <v>13.486361563258782</v>
      </c>
      <c r="E105" s="2">
        <f t="shared" si="23"/>
        <v>9942.6676207345517</v>
      </c>
      <c r="F105" s="5">
        <f t="shared" si="18"/>
        <v>43.816451539794379</v>
      </c>
      <c r="G105" s="2">
        <f t="shared" si="19"/>
        <v>12.167291569324941</v>
      </c>
      <c r="H105" s="2">
        <f t="shared" si="20"/>
        <v>9944.0162568908781</v>
      </c>
      <c r="I105" s="2">
        <f t="shared" si="21"/>
        <v>2.1923008851093207E-2</v>
      </c>
      <c r="J105" s="2">
        <f t="shared" si="22"/>
        <v>2.9566162392036553E-2</v>
      </c>
      <c r="K105" s="2">
        <f t="shared" si="24"/>
        <v>9955.1835484602052</v>
      </c>
    </row>
    <row r="106" spans="2:11" x14ac:dyDescent="0.15">
      <c r="B106">
        <f t="shared" ref="B106:B128" si="25">1+B105</f>
        <v>93</v>
      </c>
      <c r="C106" s="5">
        <f t="shared" ref="C106:C128" si="26">F105</f>
        <v>43.816451539794379</v>
      </c>
      <c r="D106" s="2">
        <f t="shared" ref="D106:D128" si="27">G105</f>
        <v>12.167291569324941</v>
      </c>
      <c r="E106" s="2">
        <f t="shared" si="23"/>
        <v>9944.0162568908781</v>
      </c>
      <c r="F106" s="5">
        <f t="shared" si="18"/>
        <v>43.789795162723486</v>
      </c>
      <c r="G106" s="2">
        <f t="shared" si="19"/>
        <v>10.977218789463342</v>
      </c>
      <c r="H106" s="2">
        <f t="shared" si="20"/>
        <v>9945.2329860478112</v>
      </c>
      <c r="I106" s="2">
        <f t="shared" si="21"/>
        <v>2.1908225769897188E-2</v>
      </c>
      <c r="J106" s="2">
        <f t="shared" si="22"/>
        <v>2.6656377070893748E-2</v>
      </c>
      <c r="K106" s="2">
        <f t="shared" si="24"/>
        <v>9955.2102048372763</v>
      </c>
    </row>
    <row r="107" spans="2:11" x14ac:dyDescent="0.15">
      <c r="B107">
        <f t="shared" si="25"/>
        <v>94</v>
      </c>
      <c r="C107" s="5">
        <f t="shared" si="26"/>
        <v>43.789795162723486</v>
      </c>
      <c r="D107" s="2">
        <f t="shared" si="27"/>
        <v>10.977218789463342</v>
      </c>
      <c r="E107" s="2">
        <f t="shared" si="23"/>
        <v>9945.2329860478112</v>
      </c>
      <c r="F107" s="5">
        <f t="shared" si="18"/>
        <v>43.765760654611135</v>
      </c>
      <c r="G107" s="2">
        <f t="shared" si="19"/>
        <v>9.9035314186293579</v>
      </c>
      <c r="H107" s="2">
        <f t="shared" si="20"/>
        <v>9946.3307079267579</v>
      </c>
      <c r="I107" s="2">
        <f t="shared" si="21"/>
        <v>2.189489758136174E-2</v>
      </c>
      <c r="J107" s="2">
        <f t="shared" si="22"/>
        <v>2.4034508112349959E-2</v>
      </c>
      <c r="K107" s="2">
        <f t="shared" si="24"/>
        <v>9955.2342393453891</v>
      </c>
    </row>
    <row r="108" spans="2:11" x14ac:dyDescent="0.15">
      <c r="B108">
        <f t="shared" si="25"/>
        <v>95</v>
      </c>
      <c r="C108" s="5">
        <f t="shared" si="26"/>
        <v>43.765760654611135</v>
      </c>
      <c r="D108" s="2">
        <f t="shared" si="27"/>
        <v>9.9035314186293579</v>
      </c>
      <c r="E108" s="2">
        <f t="shared" si="23"/>
        <v>9946.3307079267579</v>
      </c>
      <c r="F108" s="5">
        <f t="shared" si="18"/>
        <v>43.744088875325978</v>
      </c>
      <c r="G108" s="2">
        <f t="shared" si="19"/>
        <v>8.9348500560515784</v>
      </c>
      <c r="H108" s="2">
        <f t="shared" si="20"/>
        <v>9947.3210610686201</v>
      </c>
      <c r="I108" s="2">
        <f t="shared" si="21"/>
        <v>2.1882880327305568E-2</v>
      </c>
      <c r="J108" s="2">
        <f t="shared" si="22"/>
        <v>2.1671779285157702E-2</v>
      </c>
      <c r="K108" s="2">
        <f t="shared" si="24"/>
        <v>9955.2559111246737</v>
      </c>
    </row>
    <row r="109" spans="2:11" x14ac:dyDescent="0.15">
      <c r="B109">
        <f t="shared" si="25"/>
        <v>96</v>
      </c>
      <c r="C109" s="5">
        <f t="shared" si="26"/>
        <v>43.744088875325978</v>
      </c>
      <c r="D109" s="2">
        <f t="shared" si="27"/>
        <v>8.9348500560515784</v>
      </c>
      <c r="E109" s="2">
        <f t="shared" si="23"/>
        <v>9947.3210610686201</v>
      </c>
      <c r="F109" s="5">
        <f t="shared" ref="F109:F128" si="28">IF(C109 - b*C109*D109  &lt;0, 0, C109 - b*C109*D109 )</f>
        <v>43.724546531578994</v>
      </c>
      <c r="G109" s="2">
        <f t="shared" ref="G109:G128" si="29">D109 + b*C109*D109 -r_*D109</f>
        <v>8.0609073941934035</v>
      </c>
      <c r="H109" s="2">
        <f t="shared" ref="H109:H128" si="30">E109 + r_*D109</f>
        <v>9948.2145460742249</v>
      </c>
      <c r="I109" s="2">
        <f t="shared" ref="I109:I128" si="31">b*C109/r_</f>
        <v>2.1872044437662989E-2</v>
      </c>
      <c r="J109" s="2">
        <f t="shared" si="22"/>
        <v>1.9542343746981581E-2</v>
      </c>
      <c r="K109" s="2">
        <f t="shared" si="24"/>
        <v>9955.2754534684209</v>
      </c>
    </row>
    <row r="110" spans="2:11" x14ac:dyDescent="0.15">
      <c r="B110">
        <f t="shared" si="25"/>
        <v>97</v>
      </c>
      <c r="C110" s="5">
        <f t="shared" si="26"/>
        <v>43.724546531578994</v>
      </c>
      <c r="D110" s="2">
        <f t="shared" si="27"/>
        <v>8.0609073941934035</v>
      </c>
      <c r="E110" s="2">
        <f t="shared" si="23"/>
        <v>9948.2145460742249</v>
      </c>
      <c r="F110" s="5">
        <f t="shared" si="28"/>
        <v>43.706923555556784</v>
      </c>
      <c r="G110" s="2">
        <f t="shared" si="29"/>
        <v>7.2724396307962715</v>
      </c>
      <c r="H110" s="2">
        <f t="shared" si="30"/>
        <v>9949.0206368136442</v>
      </c>
      <c r="I110" s="2">
        <f t="shared" si="31"/>
        <v>2.1862273265789496E-2</v>
      </c>
      <c r="J110" s="2">
        <f t="shared" ref="J110:J128" si="32">b*C110*D110</f>
        <v>1.7622976022207935E-2</v>
      </c>
      <c r="K110" s="2">
        <f t="shared" si="24"/>
        <v>9955.2930764444427</v>
      </c>
    </row>
    <row r="111" spans="2:11" x14ac:dyDescent="0.15">
      <c r="B111">
        <f t="shared" si="25"/>
        <v>98</v>
      </c>
      <c r="C111" s="5">
        <f t="shared" si="26"/>
        <v>43.706923555556784</v>
      </c>
      <c r="D111" s="2">
        <f t="shared" si="27"/>
        <v>7.2724396307962715</v>
      </c>
      <c r="E111" s="2">
        <f t="shared" si="23"/>
        <v>9949.0206368136442</v>
      </c>
      <c r="F111" s="5">
        <f t="shared" si="28"/>
        <v>43.691030757406502</v>
      </c>
      <c r="G111" s="2">
        <f t="shared" si="29"/>
        <v>6.5610884658669253</v>
      </c>
      <c r="H111" s="2">
        <f t="shared" si="30"/>
        <v>9949.7478807767238</v>
      </c>
      <c r="I111" s="2">
        <f t="shared" si="31"/>
        <v>2.1853461777778391E-2</v>
      </c>
      <c r="J111" s="2">
        <f t="shared" si="32"/>
        <v>1.5892798150280711E-2</v>
      </c>
      <c r="K111" s="2">
        <f t="shared" si="24"/>
        <v>9955.3089692425929</v>
      </c>
    </row>
    <row r="112" spans="2:11" x14ac:dyDescent="0.15">
      <c r="B112">
        <f t="shared" si="25"/>
        <v>99</v>
      </c>
      <c r="C112" s="5">
        <f t="shared" si="26"/>
        <v>43.691030757406502</v>
      </c>
      <c r="D112" s="2">
        <f t="shared" si="27"/>
        <v>6.5610884658669253</v>
      </c>
      <c r="E112" s="2">
        <f t="shared" si="23"/>
        <v>9949.7478807767238</v>
      </c>
      <c r="F112" s="5">
        <f t="shared" si="28"/>
        <v>43.67669772150829</v>
      </c>
      <c r="G112" s="2">
        <f t="shared" si="29"/>
        <v>5.9193126551784454</v>
      </c>
      <c r="H112" s="2">
        <f t="shared" si="30"/>
        <v>9950.4039896233098</v>
      </c>
      <c r="I112" s="2">
        <f t="shared" si="31"/>
        <v>2.1845515378703252E-2</v>
      </c>
      <c r="J112" s="2">
        <f t="shared" si="32"/>
        <v>1.4333035898212845E-2</v>
      </c>
      <c r="K112" s="2">
        <f t="shared" si="24"/>
        <v>9955.3233022784916</v>
      </c>
    </row>
    <row r="113" spans="2:11" x14ac:dyDescent="0.15">
      <c r="B113">
        <f t="shared" si="25"/>
        <v>100</v>
      </c>
      <c r="C113" s="5">
        <f t="shared" si="26"/>
        <v>43.67669772150829</v>
      </c>
      <c r="D113" s="2">
        <f t="shared" si="27"/>
        <v>5.9193126551784454</v>
      </c>
      <c r="E113" s="2">
        <f t="shared" si="23"/>
        <v>9950.4039896233098</v>
      </c>
      <c r="F113" s="5">
        <f t="shared" si="28"/>
        <v>43.663770920030323</v>
      </c>
      <c r="G113" s="2">
        <f t="shared" si="29"/>
        <v>5.3403081911385666</v>
      </c>
      <c r="H113" s="2">
        <f t="shared" si="30"/>
        <v>9950.9959208888286</v>
      </c>
      <c r="I113" s="2">
        <f t="shared" si="31"/>
        <v>2.1838348860754146E-2</v>
      </c>
      <c r="J113" s="2">
        <f t="shared" si="32"/>
        <v>1.2926801477966382E-2</v>
      </c>
      <c r="K113" s="2">
        <f t="shared" si="24"/>
        <v>9955.3362290799687</v>
      </c>
    </row>
    <row r="114" spans="2:11" x14ac:dyDescent="0.15">
      <c r="B114">
        <f t="shared" si="25"/>
        <v>101</v>
      </c>
      <c r="C114" s="5">
        <f t="shared" si="26"/>
        <v>43.663770920030323</v>
      </c>
      <c r="D114" s="2">
        <f t="shared" si="27"/>
        <v>5.3403081911385666</v>
      </c>
      <c r="E114" s="2">
        <f t="shared" si="23"/>
        <v>9950.9959208888286</v>
      </c>
      <c r="F114" s="5">
        <f t="shared" si="28"/>
        <v>43.652112020355311</v>
      </c>
      <c r="G114" s="2">
        <f t="shared" si="29"/>
        <v>4.8179362716997218</v>
      </c>
      <c r="H114" s="2">
        <f t="shared" si="30"/>
        <v>9951.529951707942</v>
      </c>
      <c r="I114" s="2">
        <f t="shared" si="31"/>
        <v>2.183188546001516E-2</v>
      </c>
      <c r="J114" s="2">
        <f t="shared" si="32"/>
        <v>1.1658899675011793E-2</v>
      </c>
      <c r="K114" s="2">
        <f t="shared" si="24"/>
        <v>9955.3478879796439</v>
      </c>
    </row>
    <row r="115" spans="2:11" x14ac:dyDescent="0.15">
      <c r="B115">
        <f t="shared" si="25"/>
        <v>102</v>
      </c>
      <c r="C115" s="5">
        <f t="shared" si="26"/>
        <v>43.652112020355311</v>
      </c>
      <c r="D115" s="2">
        <f t="shared" si="27"/>
        <v>4.8179362716997218</v>
      </c>
      <c r="E115" s="2">
        <f t="shared" si="23"/>
        <v>9951.529951707942</v>
      </c>
      <c r="F115" s="5">
        <f t="shared" si="28"/>
        <v>43.641596365663354</v>
      </c>
      <c r="G115" s="2">
        <f t="shared" si="29"/>
        <v>4.3466582992217075</v>
      </c>
      <c r="H115" s="2">
        <f t="shared" si="30"/>
        <v>9952.0117453351122</v>
      </c>
      <c r="I115" s="2">
        <f t="shared" si="31"/>
        <v>2.1826056010177657E-2</v>
      </c>
      <c r="J115" s="2">
        <f t="shared" si="32"/>
        <v>1.0515654691958465E-2</v>
      </c>
      <c r="K115" s="2">
        <f t="shared" si="24"/>
        <v>9955.3584036343364</v>
      </c>
    </row>
    <row r="116" spans="2:11" x14ac:dyDescent="0.15">
      <c r="B116">
        <f t="shared" si="25"/>
        <v>103</v>
      </c>
      <c r="C116" s="5">
        <f t="shared" si="26"/>
        <v>43.641596365663354</v>
      </c>
      <c r="D116" s="2">
        <f t="shared" si="27"/>
        <v>4.3466582992217075</v>
      </c>
      <c r="E116" s="2">
        <f t="shared" si="23"/>
        <v>9952.0117453351122</v>
      </c>
      <c r="F116" s="5">
        <f t="shared" si="28"/>
        <v>43.632111610311647</v>
      </c>
      <c r="G116" s="2">
        <f t="shared" si="29"/>
        <v>3.921477224651241</v>
      </c>
      <c r="H116" s="2">
        <f t="shared" si="30"/>
        <v>9952.4464111650341</v>
      </c>
      <c r="I116" s="2">
        <f t="shared" si="31"/>
        <v>2.1820798182831676E-2</v>
      </c>
      <c r="J116" s="2">
        <f t="shared" si="32"/>
        <v>9.4847553517047271E-3</v>
      </c>
      <c r="K116" s="2">
        <f t="shared" si="24"/>
        <v>9955.3678883896882</v>
      </c>
    </row>
    <row r="117" spans="2:11" x14ac:dyDescent="0.15">
      <c r="B117">
        <f t="shared" si="25"/>
        <v>104</v>
      </c>
      <c r="C117" s="5">
        <f t="shared" si="26"/>
        <v>43.632111610311647</v>
      </c>
      <c r="D117" s="2">
        <f t="shared" si="27"/>
        <v>3.921477224651241</v>
      </c>
      <c r="E117" s="2">
        <f t="shared" si="23"/>
        <v>9952.4464111650341</v>
      </c>
      <c r="F117" s="5">
        <f t="shared" si="28"/>
        <v>43.623556493714482</v>
      </c>
      <c r="G117" s="2">
        <f t="shared" si="29"/>
        <v>3.5378846187832806</v>
      </c>
      <c r="H117" s="2">
        <f t="shared" si="30"/>
        <v>9952.8385588874989</v>
      </c>
      <c r="I117" s="2">
        <f t="shared" si="31"/>
        <v>2.1816055805155821E-2</v>
      </c>
      <c r="J117" s="2">
        <f t="shared" si="32"/>
        <v>8.5551165971639049E-3</v>
      </c>
      <c r="K117" s="2">
        <f t="shared" si="24"/>
        <v>9955.3764435062858</v>
      </c>
    </row>
    <row r="118" spans="2:11" x14ac:dyDescent="0.15">
      <c r="B118">
        <f t="shared" si="25"/>
        <v>105</v>
      </c>
      <c r="C118" s="5">
        <f t="shared" si="26"/>
        <v>43.623556493714482</v>
      </c>
      <c r="D118" s="2">
        <f t="shared" si="27"/>
        <v>3.5378846187832806</v>
      </c>
      <c r="E118" s="2">
        <f t="shared" si="23"/>
        <v>9952.8385588874989</v>
      </c>
      <c r="F118" s="5">
        <f t="shared" si="28"/>
        <v>43.615839738237696</v>
      </c>
      <c r="G118" s="2">
        <f t="shared" si="29"/>
        <v>3.1918129123817391</v>
      </c>
      <c r="H118" s="2">
        <f t="shared" si="30"/>
        <v>9953.1923473493771</v>
      </c>
      <c r="I118" s="2">
        <f t="shared" si="31"/>
        <v>2.181177824685724E-2</v>
      </c>
      <c r="J118" s="2">
        <f t="shared" si="32"/>
        <v>7.716755476786798E-3</v>
      </c>
      <c r="K118" s="2">
        <f t="shared" si="24"/>
        <v>9955.3841602617631</v>
      </c>
    </row>
    <row r="119" spans="2:11" x14ac:dyDescent="0.15">
      <c r="B119">
        <f t="shared" si="25"/>
        <v>106</v>
      </c>
      <c r="C119" s="5">
        <f t="shared" si="26"/>
        <v>43.615839738237696</v>
      </c>
      <c r="D119" s="2">
        <f t="shared" si="27"/>
        <v>3.1918129123817391</v>
      </c>
      <c r="E119" s="2">
        <f t="shared" si="23"/>
        <v>9953.1923473493771</v>
      </c>
      <c r="F119" s="5">
        <f t="shared" si="28"/>
        <v>43.608879058214654</v>
      </c>
      <c r="G119" s="2">
        <f t="shared" si="29"/>
        <v>2.8795923011666091</v>
      </c>
      <c r="H119" s="2">
        <f t="shared" si="30"/>
        <v>9953.5115286406144</v>
      </c>
      <c r="I119" s="2">
        <f t="shared" si="31"/>
        <v>2.1807919869118845E-2</v>
      </c>
      <c r="J119" s="2">
        <f t="shared" si="32"/>
        <v>6.960680023043982E-3</v>
      </c>
      <c r="K119" s="2">
        <f t="shared" si="24"/>
        <v>9955.3911209417856</v>
      </c>
    </row>
    <row r="120" spans="2:11" x14ac:dyDescent="0.15">
      <c r="B120">
        <f t="shared" si="25"/>
        <v>107</v>
      </c>
      <c r="C120" s="5">
        <f t="shared" si="26"/>
        <v>43.608879058214654</v>
      </c>
      <c r="D120" s="2">
        <f t="shared" si="27"/>
        <v>2.8795923011666091</v>
      </c>
      <c r="E120" s="2">
        <f t="shared" si="23"/>
        <v>9953.5115286406144</v>
      </c>
      <c r="F120" s="5">
        <f t="shared" si="28"/>
        <v>43.602600268594728</v>
      </c>
      <c r="G120" s="2">
        <f t="shared" si="29"/>
        <v>2.5979118606698757</v>
      </c>
      <c r="H120" s="2">
        <f t="shared" si="30"/>
        <v>9953.7994878707304</v>
      </c>
      <c r="I120" s="2">
        <f t="shared" si="31"/>
        <v>2.1804439529107326E-2</v>
      </c>
      <c r="J120" s="2">
        <f t="shared" si="32"/>
        <v>6.2787896199270341E-3</v>
      </c>
      <c r="K120" s="2">
        <f t="shared" si="24"/>
        <v>9955.397399731406</v>
      </c>
    </row>
    <row r="121" spans="2:11" x14ac:dyDescent="0.15">
      <c r="B121">
        <f t="shared" si="25"/>
        <v>108</v>
      </c>
      <c r="C121" s="5">
        <f t="shared" si="26"/>
        <v>43.602600268594728</v>
      </c>
      <c r="D121" s="2">
        <f t="shared" si="27"/>
        <v>2.5979118606698757</v>
      </c>
      <c r="E121" s="2">
        <f t="shared" si="23"/>
        <v>9953.7994878707304</v>
      </c>
      <c r="F121" s="5">
        <f t="shared" si="28"/>
        <v>43.596936482975039</v>
      </c>
      <c r="G121" s="2">
        <f t="shared" si="29"/>
        <v>2.3437844602225795</v>
      </c>
      <c r="H121" s="2">
        <f t="shared" si="30"/>
        <v>9954.0592790567971</v>
      </c>
      <c r="I121" s="2">
        <f t="shared" si="31"/>
        <v>2.1801300134297364E-2</v>
      </c>
      <c r="J121" s="2">
        <f t="shared" si="32"/>
        <v>5.6637856196914884E-3</v>
      </c>
      <c r="K121" s="2">
        <f t="shared" si="24"/>
        <v>9955.4030635170257</v>
      </c>
    </row>
    <row r="122" spans="2:11" x14ac:dyDescent="0.15">
      <c r="B122">
        <f t="shared" si="25"/>
        <v>109</v>
      </c>
      <c r="C122" s="5">
        <f t="shared" si="26"/>
        <v>43.596936482975039</v>
      </c>
      <c r="D122" s="2">
        <f t="shared" si="27"/>
        <v>2.3437844602225795</v>
      </c>
      <c r="E122" s="2">
        <f t="shared" si="23"/>
        <v>9954.0592790567971</v>
      </c>
      <c r="F122" s="5">
        <f t="shared" si="28"/>
        <v>43.591827391862935</v>
      </c>
      <c r="G122" s="2">
        <f t="shared" si="29"/>
        <v>2.1145151053124271</v>
      </c>
      <c r="H122" s="2">
        <f t="shared" si="30"/>
        <v>9954.2936575028198</v>
      </c>
      <c r="I122" s="2">
        <f t="shared" si="31"/>
        <v>2.1798468241487519E-2</v>
      </c>
      <c r="J122" s="2">
        <f t="shared" si="32"/>
        <v>5.1090911121053862E-3</v>
      </c>
      <c r="K122" s="2">
        <f t="shared" si="24"/>
        <v>9955.4081726081386</v>
      </c>
    </row>
    <row r="123" spans="2:11" x14ac:dyDescent="0.15">
      <c r="B123">
        <f t="shared" si="25"/>
        <v>110</v>
      </c>
      <c r="C123" s="5">
        <f t="shared" si="26"/>
        <v>43.591827391862935</v>
      </c>
      <c r="D123" s="2">
        <f t="shared" si="27"/>
        <v>2.1145151053124271</v>
      </c>
      <c r="E123" s="2">
        <f t="shared" si="23"/>
        <v>9954.2936575028198</v>
      </c>
      <c r="F123" s="5">
        <f t="shared" si="28"/>
        <v>43.587218612988522</v>
      </c>
      <c r="G123" s="2">
        <f t="shared" si="29"/>
        <v>1.9076723736555976</v>
      </c>
      <c r="H123" s="2">
        <f t="shared" si="30"/>
        <v>9954.5051090133511</v>
      </c>
      <c r="I123" s="2">
        <f t="shared" si="31"/>
        <v>2.1795913695931465E-2</v>
      </c>
      <c r="J123" s="2">
        <f t="shared" si="32"/>
        <v>4.60877887441331E-3</v>
      </c>
      <c r="K123" s="2">
        <f t="shared" si="24"/>
        <v>9955.4127813870127</v>
      </c>
    </row>
    <row r="124" spans="2:11" x14ac:dyDescent="0.15">
      <c r="B124">
        <f t="shared" si="25"/>
        <v>111</v>
      </c>
      <c r="C124" s="5">
        <f t="shared" si="26"/>
        <v>43.587218612988522</v>
      </c>
      <c r="D124" s="2">
        <f t="shared" si="27"/>
        <v>1.9076723736555976</v>
      </c>
      <c r="E124" s="2">
        <f t="shared" si="23"/>
        <v>9954.5051090133511</v>
      </c>
      <c r="F124" s="5">
        <f t="shared" si="28"/>
        <v>43.5830611063489</v>
      </c>
      <c r="G124" s="2">
        <f t="shared" si="29"/>
        <v>1.721062642929662</v>
      </c>
      <c r="H124" s="2">
        <f t="shared" si="30"/>
        <v>9954.6958762507165</v>
      </c>
      <c r="I124" s="2">
        <f t="shared" si="31"/>
        <v>2.1793609306494263E-2</v>
      </c>
      <c r="J124" s="2">
        <f t="shared" si="32"/>
        <v>4.1575066396242633E-3</v>
      </c>
      <c r="K124" s="2">
        <f t="shared" si="24"/>
        <v>9955.4169388936516</v>
      </c>
    </row>
    <row r="125" spans="2:11" x14ac:dyDescent="0.15">
      <c r="B125">
        <f t="shared" si="25"/>
        <v>112</v>
      </c>
      <c r="C125" s="5">
        <f t="shared" si="26"/>
        <v>43.5830611063489</v>
      </c>
      <c r="D125" s="2">
        <f t="shared" si="27"/>
        <v>1.721062642929662</v>
      </c>
      <c r="E125" s="2">
        <f t="shared" si="23"/>
        <v>9954.6958762507165</v>
      </c>
      <c r="F125" s="5">
        <f t="shared" si="28"/>
        <v>43.579310647432166</v>
      </c>
      <c r="G125" s="2">
        <f t="shared" si="29"/>
        <v>1.5527068375534288</v>
      </c>
      <c r="H125" s="2">
        <f t="shared" si="30"/>
        <v>9954.8679825150102</v>
      </c>
      <c r="I125" s="2">
        <f t="shared" si="31"/>
        <v>2.1791530553174451E-2</v>
      </c>
      <c r="J125" s="2">
        <f t="shared" si="32"/>
        <v>3.75045891673289E-3</v>
      </c>
      <c r="K125" s="2">
        <f t="shared" si="24"/>
        <v>9955.4206893525679</v>
      </c>
    </row>
    <row r="126" spans="2:11" x14ac:dyDescent="0.15">
      <c r="B126">
        <f t="shared" si="25"/>
        <v>113</v>
      </c>
      <c r="C126" s="5">
        <f t="shared" si="26"/>
        <v>43.579310647432166</v>
      </c>
      <c r="D126" s="2">
        <f t="shared" si="27"/>
        <v>1.5527068375534288</v>
      </c>
      <c r="E126" s="2">
        <f t="shared" si="23"/>
        <v>9954.8679825150102</v>
      </c>
      <c r="F126" s="5">
        <f t="shared" si="28"/>
        <v>43.575927352751258</v>
      </c>
      <c r="G126" s="2">
        <f t="shared" si="29"/>
        <v>1.4008194484789926</v>
      </c>
      <c r="H126" s="2">
        <f t="shared" si="30"/>
        <v>9955.0232531987658</v>
      </c>
      <c r="I126" s="2">
        <f t="shared" si="31"/>
        <v>2.1789655323716083E-2</v>
      </c>
      <c r="J126" s="2">
        <f t="shared" si="32"/>
        <v>3.3832946809066434E-3</v>
      </c>
      <c r="K126" s="2">
        <f t="shared" si="24"/>
        <v>9955.424072647249</v>
      </c>
    </row>
    <row r="127" spans="2:11" x14ac:dyDescent="0.15">
      <c r="B127">
        <f t="shared" si="25"/>
        <v>114</v>
      </c>
      <c r="C127" s="5">
        <f t="shared" si="26"/>
        <v>43.575927352751258</v>
      </c>
      <c r="D127" s="2">
        <f t="shared" si="27"/>
        <v>1.4008194484789926</v>
      </c>
      <c r="E127" s="2">
        <f t="shared" si="23"/>
        <v>9955.0232531987658</v>
      </c>
      <c r="F127" s="5">
        <f t="shared" si="28"/>
        <v>43.572875252425199</v>
      </c>
      <c r="G127" s="2">
        <f t="shared" si="29"/>
        <v>1.2637896039571554</v>
      </c>
      <c r="H127" s="2">
        <f t="shared" si="30"/>
        <v>9955.1633351436139</v>
      </c>
      <c r="I127" s="2">
        <f t="shared" si="31"/>
        <v>2.178796367637563E-2</v>
      </c>
      <c r="J127" s="2">
        <f t="shared" si="32"/>
        <v>3.0521003260620834E-3</v>
      </c>
      <c r="K127" s="2">
        <f t="shared" si="24"/>
        <v>9955.4271247475754</v>
      </c>
    </row>
    <row r="128" spans="2:11" x14ac:dyDescent="0.15">
      <c r="B128">
        <f t="shared" si="25"/>
        <v>115</v>
      </c>
      <c r="C128" s="5">
        <f t="shared" si="26"/>
        <v>43.572875252425199</v>
      </c>
      <c r="D128" s="2">
        <f t="shared" si="27"/>
        <v>1.2637896039571554</v>
      </c>
      <c r="E128" s="2">
        <f t="shared" si="23"/>
        <v>9955.1633351436139</v>
      </c>
      <c r="F128" s="5">
        <f t="shared" si="28"/>
        <v>43.570121905087269</v>
      </c>
      <c r="G128" s="2">
        <f t="shared" si="29"/>
        <v>1.1401639908993668</v>
      </c>
      <c r="H128" s="2">
        <f t="shared" si="30"/>
        <v>9955.2897141040103</v>
      </c>
      <c r="I128" s="2">
        <f t="shared" si="31"/>
        <v>2.1786437626212598E-2</v>
      </c>
      <c r="J128" s="2">
        <f t="shared" si="32"/>
        <v>2.7533473379268494E-3</v>
      </c>
      <c r="K128" s="2">
        <f t="shared" si="24"/>
        <v>9955.4298780949139</v>
      </c>
    </row>
    <row r="130" spans="4:11" x14ac:dyDescent="0.15">
      <c r="D130" s="2"/>
      <c r="H130" s="5">
        <f>C128+E128</f>
        <v>9998.7362103960386</v>
      </c>
      <c r="J130" s="5">
        <f>SUM(J13:J128)</f>
        <v>9955.4298780949139</v>
      </c>
      <c r="K130" s="2"/>
    </row>
  </sheetData>
  <pageMargins left="0.75" right="0.75" top="1" bottom="1" header="0.5" footer="0.5"/>
  <pageSetup paperSize="0" orientation="portrait" horizontalDpi="4294967292" verticalDpi="4294967292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4"/>
  <sheetViews>
    <sheetView workbookViewId="0">
      <selection activeCell="A5" sqref="A5"/>
    </sheetView>
  </sheetViews>
  <sheetFormatPr baseColWidth="10" defaultRowHeight="13" x14ac:dyDescent="0.15"/>
  <sheetData>
    <row r="2" spans="1:1" x14ac:dyDescent="0.15">
      <c r="A2" s="14" t="s">
        <v>41</v>
      </c>
    </row>
    <row r="3" spans="1:1" x14ac:dyDescent="0.15">
      <c r="A3" s="14" t="s">
        <v>43</v>
      </c>
    </row>
    <row r="4" spans="1:1" x14ac:dyDescent="0.15">
      <c r="A4" s="14" t="s">
        <v>54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Input &amp; graphs</vt:lpstr>
      <vt:lpstr>Calculations</vt:lpstr>
      <vt:lpstr>Notes</vt:lpstr>
      <vt:lpstr>b</vt:lpstr>
      <vt:lpstr>Beta</vt:lpstr>
      <vt:lpstr>I_0</vt:lpstr>
      <vt:lpstr>N</vt:lpstr>
      <vt:lpstr>p</vt:lpstr>
      <vt:lpstr>r_</vt:lpstr>
      <vt:lpstr>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 Lively</dc:creator>
  <cp:lastModifiedBy>Lively, Curtis M.</cp:lastModifiedBy>
  <dcterms:created xsi:type="dcterms:W3CDTF">2009-09-01T08:36:45Z</dcterms:created>
  <dcterms:modified xsi:type="dcterms:W3CDTF">2020-09-24T18:14:56Z</dcterms:modified>
</cp:coreProperties>
</file>